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9120" activeTab="1"/>
  </bookViews>
  <sheets>
    <sheet name="The chain ladder method" sheetId="1" r:id="rId1"/>
    <sheet name="CL inflacija" sheetId="2" r:id="rId2"/>
    <sheet name="Tail factors" sheetId="3" r:id="rId3"/>
    <sheet name="Bootstrap" sheetId="4" r:id="rId4"/>
    <sheet name="CA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<sst xmlns="http://schemas.openxmlformats.org/spreadsheetml/2006/main" count="126" uniqueCount="73">
  <si>
    <t>The chain ladder method</t>
  </si>
  <si>
    <t>The cumulative run-off triangle</t>
  </si>
  <si>
    <t>Development year</t>
  </si>
  <si>
    <t>Year of origin</t>
  </si>
  <si>
    <r>
      <t xml:space="preserve">The </t>
    </r>
    <r>
      <rPr>
        <b/>
        <u val="single"/>
        <sz val="10"/>
        <color indexed="10"/>
        <rFont val="Arial"/>
        <family val="2"/>
      </rPr>
      <t>d</t>
    </r>
    <r>
      <rPr>
        <b/>
        <u val="single"/>
        <sz val="10"/>
        <rFont val="Arial"/>
        <family val="2"/>
      </rPr>
      <t xml:space="preserve"> run-off triangle</t>
    </r>
  </si>
  <si>
    <t>GCR</t>
  </si>
  <si>
    <t xml:space="preserve">Incremental data  </t>
  </si>
  <si>
    <t>Noise</t>
  </si>
  <si>
    <t>Diff</t>
  </si>
  <si>
    <t>CL/Simple</t>
  </si>
  <si>
    <t>LR_tež</t>
  </si>
  <si>
    <t>LR_prosek</t>
  </si>
  <si>
    <t>odabrani</t>
  </si>
  <si>
    <t>DF</t>
  </si>
  <si>
    <t>% Paid</t>
  </si>
  <si>
    <t>godišnje</t>
  </si>
  <si>
    <t>Idealni trokut</t>
  </si>
  <si>
    <t>reziduali</t>
  </si>
  <si>
    <t>reziduali^2</t>
  </si>
  <si>
    <t>sigma_j</t>
  </si>
  <si>
    <t>standardizirani reziduali</t>
  </si>
  <si>
    <t>Ultimate</t>
  </si>
  <si>
    <t>PŠ</t>
  </si>
  <si>
    <t>f_tež</t>
  </si>
  <si>
    <t>f_prosjek</t>
  </si>
  <si>
    <t>g</t>
  </si>
  <si>
    <t>Godina</t>
  </si>
  <si>
    <t>Godina nastanka</t>
  </si>
  <si>
    <t>Chain ladder metoda</t>
  </si>
  <si>
    <t>Incrementalne likvidacije</t>
  </si>
  <si>
    <t>Razvojna godina</t>
  </si>
  <si>
    <t>Inflacija</t>
  </si>
  <si>
    <t>SQRT(Infl)</t>
  </si>
  <si>
    <t>Korekcijski faktor godine</t>
  </si>
  <si>
    <t>Korigirane štete</t>
  </si>
  <si>
    <t>Kumulativne štete</t>
  </si>
  <si>
    <t>Inkrementalne štete</t>
  </si>
  <si>
    <t>Inkrementalne korigirane štete</t>
  </si>
  <si>
    <t>Bez inflacije</t>
  </si>
  <si>
    <t>Konstantna inflacija</t>
  </si>
  <si>
    <t>Ektremna varianta</t>
  </si>
  <si>
    <t>Izmenljiva</t>
  </si>
  <si>
    <t>Rast u budućnosti</t>
  </si>
  <si>
    <t>Korekcijski faktori za prošlu inflaciju</t>
  </si>
  <si>
    <t>Korekcijski faktori buduće inflacije</t>
  </si>
  <si>
    <t>t</t>
  </si>
  <si>
    <t>LR(t)</t>
  </si>
  <si>
    <t>Eksponentni raspad</t>
  </si>
  <si>
    <t>J(t)</t>
  </si>
  <si>
    <t>G(LR)</t>
  </si>
  <si>
    <t>a:</t>
  </si>
  <si>
    <t>b:</t>
  </si>
  <si>
    <t>LR</t>
  </si>
  <si>
    <t>TF</t>
  </si>
  <si>
    <t>Weibull</t>
  </si>
  <si>
    <t>ln(a):</t>
  </si>
  <si>
    <t>exp LR</t>
  </si>
  <si>
    <t>Weib LR</t>
  </si>
  <si>
    <t>Katastrofalni dogodki v letih 2008, 2009 in 2010</t>
  </si>
  <si>
    <t>(Izračun na dan 31.12.2010)</t>
  </si>
  <si>
    <t>Avtomobilski kasko</t>
  </si>
  <si>
    <t>Škoda</t>
  </si>
  <si>
    <t>mesec razvoja</t>
  </si>
  <si>
    <t>1 (2008)</t>
  </si>
  <si>
    <t>2 (2008)</t>
  </si>
  <si>
    <t>3 (2008)</t>
  </si>
  <si>
    <t>1 (2009)</t>
  </si>
  <si>
    <t>2 (2009)</t>
  </si>
  <si>
    <t>1 (2010)</t>
  </si>
  <si>
    <t>2 (2010)</t>
  </si>
  <si>
    <t>3 (2010)</t>
  </si>
  <si>
    <t>Ožje premoženje</t>
  </si>
  <si>
    <t>Skupaj:  AK + ožje premoženje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</si>
</sst>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_ * #,##0\ &quot;BF&quot;_ ;_ * #,##0\ &quot;BF&quot;_ ;_ * &quot;-&quot;\ &quot;BF&quot;_ ;_ @_ "/>
    <numFmt numFmtId="189" formatCode="_ * #,##0\ _B_F_ ;_ * #,##0\ _B_F_ ;_ * &quot;-&quot;\ _B_F_ ;_ @_ "/>
    <numFmt numFmtId="190" formatCode="_ * #,##0.00\ &quot;BF&quot;_ ;_ * #,##0.00\ &quot;BF&quot;_ ;_ * &quot;-&quot;??\ &quot;BF&quot;_ ;_ @_ "/>
    <numFmt numFmtId="191" formatCode="_ * #,##0.00\ _B_F_ ;_ * #,##0.00\ _B_F_ ;_ * &quot;-&quot;??\ _B_F_ ;_ @_ "/>
    <numFmt numFmtId="192" formatCode="#,##0.0"/>
    <numFmt numFmtId="193" formatCode="#,##0.00000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%"/>
    <numFmt numFmtId="198" formatCode="0.000%"/>
    <numFmt numFmtId="199" formatCode="_(* #,##0.00000_);_(* \(#,##0.00000\);_(* &quot;-&quot;??_);_(@_)"/>
    <numFmt numFmtId="200" formatCode="_-* #,##0.00000\ _S_I_T_-;\-* #,##0.00000\ _S_I_T_-;_-* &quot;-&quot;?????\ _S_I_T_-;_-@_-"/>
    <numFmt numFmtId="201" formatCode="_-* #,##0.0000\ _S_I_T_-;\-* #,##0.0000\ _S_I_T_-;_-* &quot;-&quot;?????\ _S_I_T_-;_-@_-"/>
    <numFmt numFmtId="202" formatCode="_-* #,##0.000\ _S_I_T_-;\-* #,##0.000\ _S_I_T_-;_-* &quot;-&quot;?????\ _S_I_T_-;_-@_-"/>
    <numFmt numFmtId="203" formatCode="_-* #,##0.00\ _S_I_T_-;\-* #,##0.00\ _S_I_T_-;_-* &quot;-&quot;?????\ _S_I_T_-;_-@_-"/>
    <numFmt numFmtId="204" formatCode="_-* #,##0.0\ _S_I_T_-;\-* #,##0.0\ _S_I_T_-;_-* &quot;-&quot;?????\ _S_I_T_-;_-@_-"/>
    <numFmt numFmtId="205" formatCode="_-* #,##0\ _S_I_T_-;\-* #,##0\ _S_I_T_-;_-* &quot;-&quot;?????\ _S_I_T_-;_-@_-"/>
    <numFmt numFmtId="206" formatCode="_-* #,##0.00\ _k_n_-;\-* #,##0.00\ _k_n_-;_-* &quot;-&quot;??\ _k_n_-;_-@_-"/>
    <numFmt numFmtId="207" formatCode="0.000"/>
    <numFmt numFmtId="208" formatCode="0.0000"/>
    <numFmt numFmtId="209" formatCode="#,##0.0000000"/>
    <numFmt numFmtId="210" formatCode="_(* #,##0.0_);_(* \(#,##0.0\);_(* &quot;-&quot;??_);_(@_)"/>
    <numFmt numFmtId="211" formatCode="#,##0.000"/>
    <numFmt numFmtId="212" formatCode="#,##0.0000"/>
    <numFmt numFmtId="213" formatCode="_-* #,##0.00000\ _€_-;\-* #,##0.00000\ _€_-;_-* &quot;-&quot;?????\ _€_-;_-@_-"/>
    <numFmt numFmtId="214" formatCode="0.0"/>
    <numFmt numFmtId="215" formatCode="&quot;True&quot;;&quot;True&quot;;&quot;False&quot;"/>
    <numFmt numFmtId="216" formatCode="&quot;On&quot;;&quot;On&quot;;&quot;Off&quot;"/>
    <numFmt numFmtId="217" formatCode="0.00000"/>
    <numFmt numFmtId="218" formatCode="0.000000"/>
    <numFmt numFmtId="219" formatCode="[$-424]d\.\ mmmm\ yyyy"/>
    <numFmt numFmtId="220" formatCode="d/m/yyyy;@"/>
    <numFmt numFmtId="221" formatCode="dd\-mmm\-yy"/>
    <numFmt numFmtId="222" formatCode="dd/mmm/yyyy"/>
    <numFmt numFmtId="223" formatCode="#,##0.00\ _S_I_T"/>
    <numFmt numFmtId="224" formatCode="dd/mm/yyyy;@"/>
  </numFmts>
  <fonts count="49">
    <font>
      <sz val="10"/>
      <name val="Arial"/>
      <family val="0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0"/>
    </font>
    <font>
      <b/>
      <u val="single"/>
      <sz val="10"/>
      <color indexed="10"/>
      <name val="Arial"/>
      <family val="2"/>
    </font>
    <font>
      <sz val="10"/>
      <color indexed="12"/>
      <name val="Arial"/>
      <family val="0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20"/>
      <name val="Arial"/>
      <family val="2"/>
    </font>
    <font>
      <u val="single"/>
      <sz val="10"/>
      <name val="Arial"/>
      <family val="2"/>
    </font>
    <font>
      <sz val="10"/>
      <name val="Triglav"/>
      <family val="0"/>
    </font>
    <font>
      <b/>
      <sz val="10"/>
      <name val="Trigla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riglav"/>
      <family val="0"/>
    </font>
    <font>
      <sz val="10"/>
      <color indexed="62"/>
      <name val="Triglav"/>
      <family val="0"/>
    </font>
    <font>
      <b/>
      <sz val="12"/>
      <name val="Triglav"/>
      <family val="0"/>
    </font>
    <font>
      <sz val="12"/>
      <name val="Triglav"/>
      <family val="0"/>
    </font>
    <font>
      <b/>
      <sz val="12"/>
      <color indexed="8"/>
      <name val="Calibri"/>
      <family val="2"/>
    </font>
    <font>
      <vertAlign val="superscript"/>
      <sz val="8.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2"/>
      <name val="Arial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20" borderId="6" applyNumberFormat="0" applyAlignment="0" applyProtection="0"/>
    <xf numFmtId="0" fontId="20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0" fontId="25" fillId="0" borderId="0" applyNumberFormat="0" applyFill="0" applyBorder="0" applyAlignment="0" applyProtection="0"/>
    <xf numFmtId="0" fontId="22" fillId="2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0" fillId="0" borderId="7" applyNumberFormat="0" applyFill="0" applyAlignment="0" applyProtection="0"/>
    <xf numFmtId="0" fontId="13" fillId="21" borderId="2" applyNumberFormat="0" applyAlignment="0" applyProtection="0"/>
    <xf numFmtId="0" fontId="12" fillId="20" borderId="1" applyNumberForma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7" borderId="1" applyNumberForma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95" fontId="7" fillId="22" borderId="10" xfId="60" applyNumberFormat="1" applyFont="1" applyFill="1" applyBorder="1" applyAlignment="1">
      <alignment/>
    </xf>
    <xf numFmtId="195" fontId="7" fillId="22" borderId="11" xfId="60" applyNumberFormat="1" applyFont="1" applyFill="1" applyBorder="1" applyAlignment="1">
      <alignment/>
    </xf>
    <xf numFmtId="195" fontId="0" fillId="22" borderId="11" xfId="60" applyNumberFormat="1" applyFill="1" applyBorder="1" applyAlignment="1">
      <alignment/>
    </xf>
    <xf numFmtId="195" fontId="8" fillId="22" borderId="12" xfId="60" applyNumberFormat="1" applyFont="1" applyFill="1" applyBorder="1" applyAlignment="1">
      <alignment/>
    </xf>
    <xf numFmtId="195" fontId="7" fillId="22" borderId="14" xfId="60" applyNumberFormat="1" applyFont="1" applyFill="1" applyBorder="1" applyAlignment="1">
      <alignment/>
    </xf>
    <xf numFmtId="195" fontId="7" fillId="22" borderId="0" xfId="60" applyNumberFormat="1" applyFont="1" applyFill="1" applyBorder="1" applyAlignment="1">
      <alignment/>
    </xf>
    <xf numFmtId="195" fontId="0" fillId="22" borderId="0" xfId="60" applyNumberFormat="1" applyFill="1" applyBorder="1" applyAlignment="1">
      <alignment/>
    </xf>
    <xf numFmtId="195" fontId="8" fillId="22" borderId="15" xfId="60" applyNumberFormat="1" applyFont="1" applyFill="1" applyBorder="1" applyAlignment="1">
      <alignment/>
    </xf>
    <xf numFmtId="195" fontId="0" fillId="22" borderId="14" xfId="60" applyNumberFormat="1" applyFill="1" applyBorder="1" applyAlignment="1">
      <alignment/>
    </xf>
    <xf numFmtId="194" fontId="0" fillId="22" borderId="13" xfId="60" applyNumberFormat="1" applyFill="1" applyBorder="1" applyAlignment="1">
      <alignment/>
    </xf>
    <xf numFmtId="194" fontId="0" fillId="22" borderId="16" xfId="60" applyNumberFormat="1" applyFill="1" applyBorder="1" applyAlignment="1">
      <alignment/>
    </xf>
    <xf numFmtId="194" fontId="0" fillId="22" borderId="17" xfId="6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4" borderId="16" xfId="0" applyNumberFormat="1" applyFill="1" applyBorder="1" applyAlignment="1">
      <alignment/>
    </xf>
    <xf numFmtId="194" fontId="5" fillId="24" borderId="16" xfId="60" applyNumberFormat="1" applyFont="1" applyFill="1" applyBorder="1" applyAlignment="1">
      <alignment/>
    </xf>
    <xf numFmtId="194" fontId="5" fillId="24" borderId="17" xfId="6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24" borderId="15" xfId="0" applyNumberFormat="1" applyFill="1" applyBorder="1" applyAlignment="1">
      <alignment/>
    </xf>
    <xf numFmtId="0" fontId="0" fillId="0" borderId="20" xfId="0" applyBorder="1" applyAlignment="1">
      <alignment/>
    </xf>
    <xf numFmtId="199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82" applyAlignment="1">
      <alignment horizontal="center"/>
      <protection/>
    </xf>
    <xf numFmtId="0" fontId="9" fillId="0" borderId="0" xfId="82" applyFill="1">
      <alignment/>
      <protection/>
    </xf>
    <xf numFmtId="0" fontId="9" fillId="0" borderId="0" xfId="82">
      <alignment/>
      <protection/>
    </xf>
    <xf numFmtId="3" fontId="7" fillId="0" borderId="0" xfId="82" applyNumberFormat="1" applyFont="1">
      <alignment/>
      <protection/>
    </xf>
    <xf numFmtId="3" fontId="9" fillId="0" borderId="0" xfId="82" applyNumberFormat="1">
      <alignment/>
      <protection/>
    </xf>
    <xf numFmtId="0" fontId="26" fillId="0" borderId="0" xfId="82" applyFont="1" applyFill="1">
      <alignment/>
      <protection/>
    </xf>
    <xf numFmtId="0" fontId="7" fillId="0" borderId="0" xfId="82" applyFont="1">
      <alignment/>
      <protection/>
    </xf>
    <xf numFmtId="0" fontId="4" fillId="0" borderId="0" xfId="82" applyFont="1">
      <alignment/>
      <protection/>
    </xf>
    <xf numFmtId="208" fontId="9" fillId="0" borderId="0" xfId="82" applyNumberFormat="1">
      <alignment/>
      <protection/>
    </xf>
    <xf numFmtId="208" fontId="9" fillId="0" borderId="25" xfId="82" applyNumberFormat="1" applyBorder="1">
      <alignment/>
      <protection/>
    </xf>
    <xf numFmtId="208" fontId="27" fillId="0" borderId="0" xfId="82" applyNumberFormat="1" applyFont="1">
      <alignment/>
      <protection/>
    </xf>
    <xf numFmtId="0" fontId="9" fillId="0" borderId="0" xfId="82" applyAlignment="1">
      <alignment horizontal="left"/>
      <protection/>
    </xf>
    <xf numFmtId="10" fontId="9" fillId="0" borderId="0" xfId="82" applyNumberFormat="1">
      <alignment/>
      <protection/>
    </xf>
    <xf numFmtId="3" fontId="9" fillId="0" borderId="0" xfId="82" applyNumberFormat="1" applyBorder="1">
      <alignment/>
      <protection/>
    </xf>
    <xf numFmtId="3" fontId="9" fillId="0" borderId="0" xfId="82" applyNumberFormat="1" applyFill="1" applyBorder="1">
      <alignment/>
      <protection/>
    </xf>
    <xf numFmtId="1" fontId="9" fillId="0" borderId="0" xfId="82" applyNumberFormat="1" applyFill="1" applyBorder="1">
      <alignment/>
      <protection/>
    </xf>
    <xf numFmtId="4" fontId="9" fillId="0" borderId="0" xfId="82" applyNumberFormat="1" applyBorder="1">
      <alignment/>
      <protection/>
    </xf>
    <xf numFmtId="209" fontId="9" fillId="0" borderId="0" xfId="82" applyNumberFormat="1">
      <alignment/>
      <protection/>
    </xf>
    <xf numFmtId="4" fontId="9" fillId="0" borderId="0" xfId="82" applyNumberFormat="1" applyFill="1" applyBorder="1">
      <alignment/>
      <protection/>
    </xf>
    <xf numFmtId="4" fontId="9" fillId="0" borderId="0" xfId="82" applyNumberFormat="1">
      <alignment/>
      <protection/>
    </xf>
    <xf numFmtId="0" fontId="28" fillId="0" borderId="0" xfId="82" applyFont="1" applyAlignment="1">
      <alignment horizontal="right"/>
      <protection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29" fillId="0" borderId="18" xfId="0" applyFont="1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0" fontId="29" fillId="0" borderId="20" xfId="0" applyFont="1" applyBorder="1" applyAlignment="1">
      <alignment/>
    </xf>
    <xf numFmtId="3" fontId="29" fillId="24" borderId="16" xfId="0" applyNumberFormat="1" applyFont="1" applyFill="1" applyBorder="1" applyAlignment="1">
      <alignment/>
    </xf>
    <xf numFmtId="194" fontId="34" fillId="24" borderId="16" xfId="60" applyNumberFormat="1" applyFont="1" applyFill="1" applyBorder="1" applyAlignment="1">
      <alignment/>
    </xf>
    <xf numFmtId="194" fontId="34" fillId="24" borderId="17" xfId="6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93" fontId="29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Font="1" applyAlignment="1" quotePrefix="1">
      <alignment/>
    </xf>
    <xf numFmtId="193" fontId="29" fillId="0" borderId="0" xfId="0" applyNumberFormat="1" applyFont="1" applyBorder="1" applyAlignment="1">
      <alignment/>
    </xf>
    <xf numFmtId="211" fontId="29" fillId="24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208" fontId="36" fillId="24" borderId="0" xfId="0" applyNumberFormat="1" applyFont="1" applyFill="1" applyAlignment="1">
      <alignment/>
    </xf>
    <xf numFmtId="208" fontId="36" fillId="0" borderId="0" xfId="0" applyNumberFormat="1" applyFont="1" applyAlignment="1">
      <alignment/>
    </xf>
    <xf numFmtId="218" fontId="36" fillId="0" borderId="0" xfId="0" applyNumberFormat="1" applyFont="1" applyAlignment="1">
      <alignment/>
    </xf>
    <xf numFmtId="3" fontId="9" fillId="24" borderId="0" xfId="82" applyNumberFormat="1" applyFill="1">
      <alignment/>
      <protection/>
    </xf>
    <xf numFmtId="0" fontId="24" fillId="0" borderId="0" xfId="82" applyFont="1">
      <alignment/>
      <protection/>
    </xf>
    <xf numFmtId="3" fontId="37" fillId="0" borderId="26" xfId="82" applyNumberFormat="1" applyFont="1" applyBorder="1">
      <alignment/>
      <protection/>
    </xf>
    <xf numFmtId="0" fontId="41" fillId="0" borderId="0" xfId="83" applyFont="1">
      <alignment/>
      <protection/>
    </xf>
    <xf numFmtId="0" fontId="0" fillId="0" borderId="0" xfId="83">
      <alignment/>
      <protection/>
    </xf>
    <xf numFmtId="0" fontId="42" fillId="0" borderId="0" xfId="83" applyFont="1">
      <alignment/>
      <protection/>
    </xf>
    <xf numFmtId="0" fontId="4" fillId="0" borderId="0" xfId="83" applyFont="1">
      <alignment/>
      <protection/>
    </xf>
    <xf numFmtId="0" fontId="0" fillId="0" borderId="0" xfId="83" applyAlignment="1">
      <alignment horizontal="center" vertical="center" wrapText="1"/>
      <protection/>
    </xf>
    <xf numFmtId="0" fontId="43" fillId="20" borderId="0" xfId="83" applyFont="1" applyFill="1" applyAlignment="1">
      <alignment horizontal="center" wrapText="1"/>
      <protection/>
    </xf>
    <xf numFmtId="0" fontId="43" fillId="20" borderId="0" xfId="83" applyFont="1" applyFill="1" applyBorder="1">
      <alignment/>
      <protection/>
    </xf>
    <xf numFmtId="0" fontId="43" fillId="20" borderId="0" xfId="83" applyFont="1" applyFill="1">
      <alignment/>
      <protection/>
    </xf>
    <xf numFmtId="3" fontId="0" fillId="0" borderId="0" xfId="83" applyNumberFormat="1">
      <alignment/>
      <protection/>
    </xf>
    <xf numFmtId="0" fontId="0" fillId="0" borderId="0" xfId="83" applyAlignment="1">
      <alignment horizontal="right"/>
      <protection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29" fillId="0" borderId="0" xfId="0" applyFont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wrapText="1"/>
    </xf>
    <xf numFmtId="0" fontId="33" fillId="0" borderId="0" xfId="0" applyFont="1" applyAlignment="1">
      <alignment horizontal="center" vertical="center" wrapText="1"/>
    </xf>
    <xf numFmtId="0" fontId="43" fillId="20" borderId="0" xfId="83" applyFont="1" applyFill="1" applyBorder="1" applyAlignment="1">
      <alignment horizontal="center"/>
      <protection/>
    </xf>
  </cellXfs>
  <cellStyles count="9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ob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hod" xfId="74"/>
    <cellStyle name="Linked Cell" xfId="75"/>
    <cellStyle name="Naslov" xfId="76"/>
    <cellStyle name="Naslov 1" xfId="77"/>
    <cellStyle name="Naslov 2" xfId="78"/>
    <cellStyle name="Naslov 3" xfId="79"/>
    <cellStyle name="Naslov 4" xfId="80"/>
    <cellStyle name="Navadno 2" xfId="81"/>
    <cellStyle name="Navadno_Bootstrap" xfId="82"/>
    <cellStyle name="Navadno_Ujme2008-10_per20101231 v2" xfId="83"/>
    <cellStyle name="Neutral" xfId="84"/>
    <cellStyle name="Nevtralno" xfId="85"/>
    <cellStyle name="Note" xfId="86"/>
    <cellStyle name="Opomba" xfId="87"/>
    <cellStyle name="Opozorilo" xfId="88"/>
    <cellStyle name="Output" xfId="89"/>
    <cellStyle name="Percent" xfId="90"/>
    <cellStyle name="Percent 2" xfId="91"/>
    <cellStyle name="Pojasnjevalno besedilo" xfId="92"/>
    <cellStyle name="Poudarek1" xfId="93"/>
    <cellStyle name="Poudarek2" xfId="94"/>
    <cellStyle name="Poudarek3" xfId="95"/>
    <cellStyle name="Poudarek4" xfId="96"/>
    <cellStyle name="Poudarek5" xfId="97"/>
    <cellStyle name="Poudarek6" xfId="98"/>
    <cellStyle name="Povezana celica" xfId="99"/>
    <cellStyle name="Preveri celico" xfId="100"/>
    <cellStyle name="Računanje" xfId="101"/>
    <cellStyle name="Slabo" xfId="102"/>
    <cellStyle name="Title" xfId="103"/>
    <cellStyle name="Total" xfId="104"/>
    <cellStyle name="Vnos" xfId="105"/>
    <cellStyle name="Vsota" xfId="106"/>
    <cellStyle name="Warning Text" xfId="107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Usporedba fitanja Exponentne in Weibull funkcije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'Tail factors'!$C$3</c:f>
              <c:strCache>
                <c:ptCount val="1"/>
                <c:pt idx="0">
                  <c:v>LR(t)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'Tail factors'!$B$4:$B$11</c:f>
              <c:numCache/>
            </c:numRef>
          </c:xVal>
          <c:yVal>
            <c:numRef>
              <c:f>'Tail factors'!$C$4:$C$11</c:f>
              <c:numCache/>
            </c:numRef>
          </c:yVal>
          <c:smooth val="0"/>
        </c:ser>
        <c:ser>
          <c:idx val="1"/>
          <c:order val="1"/>
          <c:tx>
            <c:strRef>
              <c:f>'Tail factors'!$D$3</c:f>
              <c:strCache>
                <c:ptCount val="1"/>
                <c:pt idx="0">
                  <c:v>exp LR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'Tail factors'!$B$4:$B$11</c:f>
              <c:numCache/>
            </c:numRef>
          </c:xVal>
          <c:yVal>
            <c:numRef>
              <c:f>'Tail factors'!$D$4:$D$11</c:f>
              <c:numCache/>
            </c:numRef>
          </c:yVal>
          <c:smooth val="0"/>
        </c:ser>
        <c:ser>
          <c:idx val="2"/>
          <c:order val="2"/>
          <c:tx>
            <c:strRef>
              <c:f>'Tail factors'!$E$3</c:f>
              <c:strCache>
                <c:ptCount val="1"/>
                <c:pt idx="0">
                  <c:v>Weib LR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'Tail factors'!$B$4:$B$11</c:f>
              <c:numCache/>
            </c:numRef>
          </c:xVal>
          <c:yVal>
            <c:numRef>
              <c:f>'Tail factors'!$E$4:$E$11</c:f>
              <c:numCache/>
            </c:numRef>
          </c:yVal>
          <c:smooth val="0"/>
        </c:ser>
        <c:axId val="35849890"/>
        <c:axId val="54213555"/>
      </c:scatterChart>
      <c:valAx>
        <c:axId val="35849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Razvojna godina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13555"/>
        <c:crosses val="autoZero"/>
        <c:crossBetween val="midCat"/>
        <c:dispUnits/>
      </c:valAx>
      <c:valAx>
        <c:axId val="5421355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Link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49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'Tail factors'!$C$17</c:f>
              <c:strCache>
                <c:ptCount val="1"/>
                <c:pt idx="0">
                  <c:v>G(LR)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'Tail factors'!$B$18:$B$25</c:f>
              <c:numCache/>
            </c:numRef>
          </c:xVal>
          <c:yVal>
            <c:numRef>
              <c:f>'Tail factors'!$C$18:$C$25</c:f>
              <c:numCache/>
            </c:numRef>
          </c:yVal>
          <c:smooth val="0"/>
        </c:ser>
        <c:axId val="18159948"/>
        <c:axId val="29221805"/>
      </c:scatterChart>
      <c:valAx>
        <c:axId val="1815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J(t)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21805"/>
        <c:crosses val="autoZero"/>
        <c:crossBetween val="midCat"/>
        <c:dispUnits/>
      </c:valAx>
      <c:valAx>
        <c:axId val="2922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G(LR)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59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'Tail factors'!$I$17</c:f>
              <c:strCache>
                <c:ptCount val="1"/>
                <c:pt idx="0">
                  <c:v>G(LR)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'Tail factors'!$H$18:$H$25</c:f>
              <c:numCache/>
            </c:numRef>
          </c:xVal>
          <c:yVal>
            <c:numRef>
              <c:f>'Tail factors'!$I$18:$I$25</c:f>
              <c:numCache/>
            </c:numRef>
          </c:yVal>
          <c:smooth val="0"/>
        </c:ser>
        <c:axId val="61669654"/>
        <c:axId val="18155975"/>
      </c:scatterChart>
      <c:valAx>
        <c:axId val="61669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J(t)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55975"/>
        <c:crosses val="autoZero"/>
        <c:crossBetween val="midCat"/>
        <c:dispUnits/>
      </c:valAx>
      <c:valAx>
        <c:axId val="18155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G(LR)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69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Avtomobilski  kasko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825"/>
          <c:w val="0.83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CAT!$B$5</c:f>
              <c:strCache>
                <c:ptCount val="1"/>
                <c:pt idx="0">
                  <c:v>1 (2008)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CAT!$A$6:$A$35</c:f>
              <c:numCache/>
            </c:numRef>
          </c:xVal>
          <c:yVal>
            <c:numRef>
              <c:f>CAT!$B$6:$B$35</c:f>
              <c:numCache/>
            </c:numRef>
          </c:yVal>
          <c:smooth val="0"/>
        </c:ser>
        <c:ser>
          <c:idx val="1"/>
          <c:order val="1"/>
          <c:tx>
            <c:strRef>
              <c:f>CAT!$C$5</c:f>
              <c:strCache>
                <c:ptCount val="1"/>
                <c:pt idx="0">
                  <c:v>2 (2008)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CAT!$A$6:$A$34</c:f>
              <c:numCache/>
            </c:numRef>
          </c:xVal>
          <c:yVal>
            <c:numRef>
              <c:f>CAT!$C$6:$C$34</c:f>
              <c:numCache/>
            </c:numRef>
          </c:yVal>
          <c:smooth val="0"/>
        </c:ser>
        <c:ser>
          <c:idx val="2"/>
          <c:order val="2"/>
          <c:tx>
            <c:strRef>
              <c:f>CAT!$D$5</c:f>
              <c:strCache>
                <c:ptCount val="1"/>
                <c:pt idx="0">
                  <c:v>3 (2008)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CAT!$A$6:$A$34</c:f>
              <c:numCache/>
            </c:numRef>
          </c:xVal>
          <c:yVal>
            <c:numRef>
              <c:f>CAT!$D$6:$D$34</c:f>
              <c:numCache/>
            </c:numRef>
          </c:yVal>
          <c:smooth val="0"/>
        </c:ser>
        <c:ser>
          <c:idx val="3"/>
          <c:order val="3"/>
          <c:tx>
            <c:strRef>
              <c:f>CAT!$E$5</c:f>
              <c:strCache>
                <c:ptCount val="1"/>
                <c:pt idx="0">
                  <c:v>1 (2009)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CAT!$A$6:$A$34</c:f>
              <c:numCache/>
            </c:numRef>
          </c:xVal>
          <c:yVal>
            <c:numRef>
              <c:f>CAT!$E$6:$E$34</c:f>
              <c:numCache/>
            </c:numRef>
          </c:yVal>
          <c:smooth val="0"/>
        </c:ser>
        <c:ser>
          <c:idx val="4"/>
          <c:order val="4"/>
          <c:tx>
            <c:strRef>
              <c:f>CAT!$F$5</c:f>
              <c:strCache>
                <c:ptCount val="1"/>
                <c:pt idx="0">
                  <c:v>2 (2009)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CAT!$A$6:$A$34</c:f>
              <c:numCache/>
            </c:numRef>
          </c:xVal>
          <c:yVal>
            <c:numRef>
              <c:f>CAT!$F$6:$F$34</c:f>
              <c:numCache/>
            </c:numRef>
          </c:yVal>
          <c:smooth val="0"/>
        </c:ser>
        <c:ser>
          <c:idx val="5"/>
          <c:order val="5"/>
          <c:tx>
            <c:strRef>
              <c:f>CAT!$G$5</c:f>
              <c:strCache>
                <c:ptCount val="1"/>
                <c:pt idx="0">
                  <c:v>1 (2010)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CAT!$A$6:$A$34</c:f>
              <c:numCache/>
            </c:numRef>
          </c:xVal>
          <c:yVal>
            <c:numRef>
              <c:f>CAT!$G$6:$G$34</c:f>
              <c:numCache/>
            </c:numRef>
          </c:yVal>
          <c:smooth val="0"/>
        </c:ser>
        <c:ser>
          <c:idx val="6"/>
          <c:order val="6"/>
          <c:tx>
            <c:strRef>
              <c:f>CAT!$H$5</c:f>
              <c:strCache>
                <c:ptCount val="1"/>
                <c:pt idx="0">
                  <c:v>2 (2010)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CAT!$A$6:$A$34</c:f>
              <c:numCache/>
            </c:numRef>
          </c:xVal>
          <c:yVal>
            <c:numRef>
              <c:f>CAT!$H$6:$H$34</c:f>
              <c:numCache/>
            </c:numRef>
          </c:yVal>
          <c:smooth val="0"/>
        </c:ser>
        <c:ser>
          <c:idx val="7"/>
          <c:order val="7"/>
          <c:tx>
            <c:strRef>
              <c:f>CAT!$I$5</c:f>
              <c:strCache>
                <c:ptCount val="1"/>
                <c:pt idx="0">
                  <c:v>3 (2010)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CAT!$A$6:$A$34</c:f>
              <c:numCache/>
            </c:numRef>
          </c:xVal>
          <c:yVal>
            <c:numRef>
              <c:f>CAT!$I$6:$I$34</c:f>
              <c:numCache/>
            </c:numRef>
          </c:yVal>
          <c:smooth val="0"/>
        </c:ser>
        <c:axId val="29186048"/>
        <c:axId val="61347841"/>
      </c:scatterChart>
      <c:valAx>
        <c:axId val="2918604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mesec razvoja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47841"/>
        <c:crosses val="autoZero"/>
        <c:crossBetween val="midCat"/>
        <c:dispUnits/>
        <c:majorUnit val="1"/>
      </c:valAx>
      <c:valAx>
        <c:axId val="6134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860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32475"/>
          <c:w val="0.1145"/>
          <c:h val="0.4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Ožje premoženje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6"/>
          <c:w val="0.84925"/>
          <c:h val="0.8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CAT!$B$39</c:f>
              <c:strCache>
                <c:ptCount val="1"/>
                <c:pt idx="0">
                  <c:v>1 (2008)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CAT!$A$40:$A$69</c:f>
              <c:numCache/>
            </c:numRef>
          </c:xVal>
          <c:yVal>
            <c:numRef>
              <c:f>CAT!$B$40:$B$69</c:f>
              <c:numCache/>
            </c:numRef>
          </c:yVal>
          <c:smooth val="0"/>
        </c:ser>
        <c:ser>
          <c:idx val="1"/>
          <c:order val="1"/>
          <c:tx>
            <c:strRef>
              <c:f>CAT!$C$39</c:f>
              <c:strCache>
                <c:ptCount val="1"/>
                <c:pt idx="0">
                  <c:v>2 (2008)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CAT!$A$40:$A$68</c:f>
              <c:numCache/>
            </c:numRef>
          </c:xVal>
          <c:yVal>
            <c:numRef>
              <c:f>CAT!$C$40:$C$68</c:f>
              <c:numCache/>
            </c:numRef>
          </c:yVal>
          <c:smooth val="0"/>
        </c:ser>
        <c:ser>
          <c:idx val="2"/>
          <c:order val="2"/>
          <c:tx>
            <c:strRef>
              <c:f>CAT!$D$39</c:f>
              <c:strCache>
                <c:ptCount val="1"/>
                <c:pt idx="0">
                  <c:v>3 (2008)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CAT!$A$40:$A$68</c:f>
              <c:numCache/>
            </c:numRef>
          </c:xVal>
          <c:yVal>
            <c:numRef>
              <c:f>CAT!$D$40:$D$68</c:f>
              <c:numCache/>
            </c:numRef>
          </c:yVal>
          <c:smooth val="0"/>
        </c:ser>
        <c:ser>
          <c:idx val="3"/>
          <c:order val="3"/>
          <c:tx>
            <c:strRef>
              <c:f>CAT!$E$39</c:f>
              <c:strCache>
                <c:ptCount val="1"/>
                <c:pt idx="0">
                  <c:v>1 (2009)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CAT!$A$40:$A$68</c:f>
              <c:numCache/>
            </c:numRef>
          </c:xVal>
          <c:yVal>
            <c:numRef>
              <c:f>CAT!$E$40:$E$68</c:f>
              <c:numCache/>
            </c:numRef>
          </c:yVal>
          <c:smooth val="0"/>
        </c:ser>
        <c:ser>
          <c:idx val="4"/>
          <c:order val="4"/>
          <c:tx>
            <c:strRef>
              <c:f>CAT!$F$39</c:f>
              <c:strCache>
                <c:ptCount val="1"/>
                <c:pt idx="0">
                  <c:v>2 (2009)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CAT!$A$40:$A$68</c:f>
              <c:numCache/>
            </c:numRef>
          </c:xVal>
          <c:yVal>
            <c:numRef>
              <c:f>CAT!$F$40:$F$68</c:f>
              <c:numCache/>
            </c:numRef>
          </c:yVal>
          <c:smooth val="0"/>
        </c:ser>
        <c:ser>
          <c:idx val="5"/>
          <c:order val="5"/>
          <c:tx>
            <c:strRef>
              <c:f>CAT!$G$39</c:f>
              <c:strCache>
                <c:ptCount val="1"/>
                <c:pt idx="0">
                  <c:v>1 (2010)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CAT!$A$40:$A$68</c:f>
              <c:numCache/>
            </c:numRef>
          </c:xVal>
          <c:yVal>
            <c:numRef>
              <c:f>CAT!$G$40:$G$68</c:f>
              <c:numCache/>
            </c:numRef>
          </c:yVal>
          <c:smooth val="0"/>
        </c:ser>
        <c:ser>
          <c:idx val="6"/>
          <c:order val="6"/>
          <c:tx>
            <c:strRef>
              <c:f>CAT!$H$39</c:f>
              <c:strCache>
                <c:ptCount val="1"/>
                <c:pt idx="0">
                  <c:v>2 (2010)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CAT!$A$40:$A$68</c:f>
              <c:numCache/>
            </c:numRef>
          </c:xVal>
          <c:yVal>
            <c:numRef>
              <c:f>CAT!$H$40:$H$68</c:f>
              <c:numCache/>
            </c:numRef>
          </c:yVal>
          <c:smooth val="0"/>
        </c:ser>
        <c:ser>
          <c:idx val="7"/>
          <c:order val="7"/>
          <c:tx>
            <c:strRef>
              <c:f>CAT!$I$39</c:f>
              <c:strCache>
                <c:ptCount val="1"/>
                <c:pt idx="0">
                  <c:v>3 (2010)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CAT!$A$40:$A$68</c:f>
              <c:numCache/>
            </c:numRef>
          </c:xVal>
          <c:yVal>
            <c:numRef>
              <c:f>CAT!$I$40:$I$68</c:f>
              <c:numCache/>
            </c:numRef>
          </c:yVal>
          <c:smooth val="0"/>
        </c:ser>
        <c:axId val="15259658"/>
        <c:axId val="3119195"/>
      </c:scatterChart>
      <c:valAx>
        <c:axId val="1525965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mesec razvoja 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195"/>
        <c:crosses val="autoZero"/>
        <c:crossBetween val="midCat"/>
        <c:dispUnits/>
        <c:majorUnit val="1"/>
      </c:valAx>
      <c:valAx>
        <c:axId val="3119195"/>
        <c:scaling>
          <c:orientation val="minMax"/>
          <c:max val="24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59658"/>
        <c:crosses val="autoZero"/>
        <c:crossBetween val="midCat"/>
        <c:dispUnits/>
        <c:majorUnit val="2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1525"/>
          <c:w val="0.11225"/>
          <c:h val="0.4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AK + ožje premoženje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375"/>
          <c:w val="0.82425"/>
          <c:h val="0.828"/>
        </c:manualLayout>
      </c:layout>
      <c:scatterChart>
        <c:scatterStyle val="lineMarker"/>
        <c:varyColors val="0"/>
        <c:ser>
          <c:idx val="0"/>
          <c:order val="0"/>
          <c:tx>
            <c:strRef>
              <c:f>CAT!$B$73</c:f>
              <c:strCache>
                <c:ptCount val="1"/>
                <c:pt idx="0">
                  <c:v>1 (2008)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CAT!$A$74:$A$103</c:f>
              <c:numCache/>
            </c:numRef>
          </c:xVal>
          <c:yVal>
            <c:numRef>
              <c:f>CAT!$B$74:$B$103</c:f>
              <c:numCache/>
            </c:numRef>
          </c:yVal>
          <c:smooth val="0"/>
        </c:ser>
        <c:ser>
          <c:idx val="1"/>
          <c:order val="1"/>
          <c:tx>
            <c:strRef>
              <c:f>CAT!$C$73</c:f>
              <c:strCache>
                <c:ptCount val="1"/>
                <c:pt idx="0">
                  <c:v>2 (2008)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CAT!$A$74:$A$102</c:f>
              <c:numCache/>
            </c:numRef>
          </c:xVal>
          <c:yVal>
            <c:numRef>
              <c:f>CAT!$C$74:$C$102</c:f>
              <c:numCache/>
            </c:numRef>
          </c:yVal>
          <c:smooth val="0"/>
        </c:ser>
        <c:ser>
          <c:idx val="2"/>
          <c:order val="2"/>
          <c:tx>
            <c:strRef>
              <c:f>CAT!$D$73</c:f>
              <c:strCache>
                <c:ptCount val="1"/>
                <c:pt idx="0">
                  <c:v>3 (2008)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CAT!$A$74:$A$102</c:f>
              <c:numCache/>
            </c:numRef>
          </c:xVal>
          <c:yVal>
            <c:numRef>
              <c:f>CAT!$D$74:$D$102</c:f>
              <c:numCache/>
            </c:numRef>
          </c:yVal>
          <c:smooth val="0"/>
        </c:ser>
        <c:ser>
          <c:idx val="3"/>
          <c:order val="3"/>
          <c:tx>
            <c:strRef>
              <c:f>CAT!$E$73</c:f>
              <c:strCache>
                <c:ptCount val="1"/>
                <c:pt idx="0">
                  <c:v>1 (2009)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CAT!$A$74:$A$102</c:f>
              <c:numCache/>
            </c:numRef>
          </c:xVal>
          <c:yVal>
            <c:numRef>
              <c:f>CAT!$E$74:$E$102</c:f>
              <c:numCache/>
            </c:numRef>
          </c:yVal>
          <c:smooth val="0"/>
        </c:ser>
        <c:ser>
          <c:idx val="4"/>
          <c:order val="4"/>
          <c:tx>
            <c:strRef>
              <c:f>CAT!$F$73</c:f>
              <c:strCache>
                <c:ptCount val="1"/>
                <c:pt idx="0">
                  <c:v>2 (2009)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CAT!$A$74:$A$102</c:f>
              <c:numCache/>
            </c:numRef>
          </c:xVal>
          <c:yVal>
            <c:numRef>
              <c:f>CAT!$F$74:$F$102</c:f>
              <c:numCache/>
            </c:numRef>
          </c:yVal>
          <c:smooth val="0"/>
        </c:ser>
        <c:ser>
          <c:idx val="5"/>
          <c:order val="5"/>
          <c:tx>
            <c:strRef>
              <c:f>CAT!$G$73</c:f>
              <c:strCache>
                <c:ptCount val="1"/>
                <c:pt idx="0">
                  <c:v>1 (2010)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CAT!$A$74:$A$102</c:f>
              <c:numCache/>
            </c:numRef>
          </c:xVal>
          <c:yVal>
            <c:numRef>
              <c:f>CAT!$G$74:$G$102</c:f>
              <c:numCache/>
            </c:numRef>
          </c:yVal>
          <c:smooth val="0"/>
        </c:ser>
        <c:ser>
          <c:idx val="6"/>
          <c:order val="6"/>
          <c:tx>
            <c:strRef>
              <c:f>CAT!$H$73</c:f>
              <c:strCache>
                <c:ptCount val="1"/>
                <c:pt idx="0">
                  <c:v>2 (2010)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CAT!$A$74:$A$102</c:f>
              <c:numCache/>
            </c:numRef>
          </c:xVal>
          <c:yVal>
            <c:numRef>
              <c:f>CAT!$H$74:$H$102</c:f>
              <c:numCache/>
            </c:numRef>
          </c:yVal>
          <c:smooth val="0"/>
        </c:ser>
        <c:ser>
          <c:idx val="7"/>
          <c:order val="7"/>
          <c:tx>
            <c:strRef>
              <c:f>CAT!$I$73</c:f>
              <c:strCache>
                <c:ptCount val="1"/>
                <c:pt idx="0">
                  <c:v>3 (2010)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CAT!$A$74:$A$102</c:f>
              <c:numCache/>
            </c:numRef>
          </c:xVal>
          <c:yVal>
            <c:numRef>
              <c:f>CAT!$I$74:$I$102</c:f>
              <c:numCache/>
            </c:numRef>
          </c:yVal>
          <c:smooth val="0"/>
        </c:ser>
        <c:axId val="28072756"/>
        <c:axId val="51328213"/>
      </c:scatterChart>
      <c:valAx>
        <c:axId val="2807275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mesec razvoja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28213"/>
        <c:crosses val="autoZero"/>
        <c:crossBetween val="midCat"/>
        <c:dispUnits/>
        <c:majorUnit val="1"/>
      </c:valAx>
      <c:valAx>
        <c:axId val="51328213"/>
        <c:scaling>
          <c:orientation val="minMax"/>
          <c:max val="28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škoda v  EUR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72756"/>
        <c:crosses val="autoZero"/>
        <c:crossBetween val="midCat"/>
        <c:dispUnits/>
        <c:majorUnit val="2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323"/>
          <c:w val="0.11125"/>
          <c:h val="0.4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57150</xdr:rowOff>
    </xdr:from>
    <xdr:to>
      <xdr:col>20</xdr:col>
      <xdr:colOff>209550</xdr:colOff>
      <xdr:row>14</xdr:row>
      <xdr:rowOff>161925</xdr:rowOff>
    </xdr:to>
    <xdr:graphicFrame>
      <xdr:nvGraphicFramePr>
        <xdr:cNvPr id="1" name="Chart 19"/>
        <xdr:cNvGraphicFramePr/>
      </xdr:nvGraphicFramePr>
      <xdr:xfrm>
        <a:off x="7200900" y="66675"/>
        <a:ext cx="5476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209550</xdr:colOff>
      <xdr:row>15</xdr:row>
      <xdr:rowOff>9525</xdr:rowOff>
    </xdr:from>
    <xdr:to>
      <xdr:col>20</xdr:col>
      <xdr:colOff>238125</xdr:colOff>
      <xdr:row>28</xdr:row>
      <xdr:rowOff>47625</xdr:rowOff>
    </xdr:to>
    <xdr:graphicFrame>
      <xdr:nvGraphicFramePr>
        <xdr:cNvPr id="2" name="Chart 20"/>
        <xdr:cNvGraphicFramePr/>
      </xdr:nvGraphicFramePr>
      <xdr:xfrm>
        <a:off x="7191375" y="2819400"/>
        <a:ext cx="55149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219075</xdr:colOff>
      <xdr:row>28</xdr:row>
      <xdr:rowOff>114300</xdr:rowOff>
    </xdr:from>
    <xdr:to>
      <xdr:col>20</xdr:col>
      <xdr:colOff>238125</xdr:colOff>
      <xdr:row>43</xdr:row>
      <xdr:rowOff>38100</xdr:rowOff>
    </xdr:to>
    <xdr:graphicFrame>
      <xdr:nvGraphicFramePr>
        <xdr:cNvPr id="3" name="Chart 21"/>
        <xdr:cNvGraphicFramePr/>
      </xdr:nvGraphicFramePr>
      <xdr:xfrm>
        <a:off x="7200900" y="5400675"/>
        <a:ext cx="55054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0</xdr:rowOff>
    </xdr:from>
    <xdr:to>
      <xdr:col>20</xdr:col>
      <xdr:colOff>161925</xdr:colOff>
      <xdr:row>27</xdr:row>
      <xdr:rowOff>85725</xdr:rowOff>
    </xdr:to>
    <xdr:graphicFrame>
      <xdr:nvGraphicFramePr>
        <xdr:cNvPr id="1" name="Grafikon 4"/>
        <xdr:cNvGraphicFramePr/>
      </xdr:nvGraphicFramePr>
      <xdr:xfrm>
        <a:off x="6267450" y="685800"/>
        <a:ext cx="67341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38</xdr:row>
      <xdr:rowOff>19050</xdr:rowOff>
    </xdr:from>
    <xdr:to>
      <xdr:col>20</xdr:col>
      <xdr:colOff>285750</xdr:colOff>
      <xdr:row>60</xdr:row>
      <xdr:rowOff>85725</xdr:rowOff>
    </xdr:to>
    <xdr:graphicFrame>
      <xdr:nvGraphicFramePr>
        <xdr:cNvPr id="2" name="Grafikon 5"/>
        <xdr:cNvGraphicFramePr/>
      </xdr:nvGraphicFramePr>
      <xdr:xfrm>
        <a:off x="6248400" y="6534150"/>
        <a:ext cx="6877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114300</xdr:colOff>
      <xdr:row>72</xdr:row>
      <xdr:rowOff>66675</xdr:rowOff>
    </xdr:from>
    <xdr:to>
      <xdr:col>20</xdr:col>
      <xdr:colOff>361950</xdr:colOff>
      <xdr:row>95</xdr:row>
      <xdr:rowOff>114300</xdr:rowOff>
    </xdr:to>
    <xdr:graphicFrame>
      <xdr:nvGraphicFramePr>
        <xdr:cNvPr id="3" name="Grafikon 6"/>
        <xdr:cNvGraphicFramePr/>
      </xdr:nvGraphicFramePr>
      <xdr:xfrm>
        <a:off x="6267450" y="12411075"/>
        <a:ext cx="693420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KUPNO\AktuariatPZ\&#352;KODNE%20REZERVACIJE\&#352;R%202010\&#352;R%202010-31-12_MU\Ujme2008-10_per20101231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ena"/>
      <sheetName val="POVZETEK"/>
      <sheetName val="rezervirane škode"/>
      <sheetName val="Likvidirano do 31.12.2010"/>
      <sheetName val="IBNR za LN 2008-AK"/>
      <sheetName val="IBNR za LN 2008-prem"/>
      <sheetName val="seznam ujm"/>
    </sheetNames>
    <sheetDataSet>
      <sheetData sheetId="4">
        <row r="81">
          <cell r="L81">
            <v>4577859.43</v>
          </cell>
          <cell r="M81">
            <v>4119963.28</v>
          </cell>
          <cell r="N81">
            <v>2229993.31</v>
          </cell>
          <cell r="O81">
            <v>1164234.18</v>
          </cell>
          <cell r="P81">
            <v>478073.39999999997</v>
          </cell>
          <cell r="Q81">
            <v>219689.11</v>
          </cell>
          <cell r="R81">
            <v>3755863.0900000003</v>
          </cell>
          <cell r="S81">
            <v>455867.32</v>
          </cell>
        </row>
        <row r="82">
          <cell r="L82">
            <v>5735574.739999999</v>
          </cell>
          <cell r="M82">
            <v>6261441.26</v>
          </cell>
          <cell r="N82">
            <v>2963786.29</v>
          </cell>
          <cell r="O82">
            <v>3190398.6399999997</v>
          </cell>
          <cell r="P82">
            <v>866400.97</v>
          </cell>
          <cell r="Q82">
            <v>281226.4</v>
          </cell>
          <cell r="R82">
            <v>4390265.0600000005</v>
          </cell>
          <cell r="S82">
            <v>714236.6299999999</v>
          </cell>
        </row>
        <row r="83">
          <cell r="L83">
            <v>6040051.78</v>
          </cell>
          <cell r="M83">
            <v>7043964.33</v>
          </cell>
          <cell r="N83">
            <v>3382034.33</v>
          </cell>
          <cell r="O83">
            <v>3636589.500000001</v>
          </cell>
          <cell r="P83">
            <v>1061359.3900000001</v>
          </cell>
          <cell r="Q83">
            <v>318838.1</v>
          </cell>
          <cell r="R83">
            <v>4695544.46</v>
          </cell>
          <cell r="S83">
            <v>724118.25</v>
          </cell>
        </row>
        <row r="84">
          <cell r="L84">
            <v>6317331.899999999</v>
          </cell>
          <cell r="M84">
            <v>7202257.390000001</v>
          </cell>
          <cell r="N84">
            <v>3814188.5</v>
          </cell>
          <cell r="O84">
            <v>4054163.4100000006</v>
          </cell>
          <cell r="P84">
            <v>1217498.46</v>
          </cell>
          <cell r="Q84">
            <v>340603.71</v>
          </cell>
          <cell r="R84">
            <v>4961433.92</v>
          </cell>
          <cell r="S84">
            <v>825087</v>
          </cell>
        </row>
        <row r="85">
          <cell r="L85">
            <v>6776709.91</v>
          </cell>
          <cell r="M85">
            <v>7829616.27</v>
          </cell>
          <cell r="N85">
            <v>4246961.87</v>
          </cell>
          <cell r="O85">
            <v>4198636.58</v>
          </cell>
          <cell r="P85">
            <v>1324294.37</v>
          </cell>
          <cell r="Q85">
            <v>350652.22000000003</v>
          </cell>
          <cell r="R85">
            <v>5017464.94</v>
          </cell>
        </row>
        <row r="86">
          <cell r="L86">
            <v>7015920.51</v>
          </cell>
          <cell r="M86">
            <v>7776358.52</v>
          </cell>
          <cell r="N86">
            <v>4401130.77</v>
          </cell>
          <cell r="O86">
            <v>4325960.58</v>
          </cell>
          <cell r="P86">
            <v>1433272.33</v>
          </cell>
          <cell r="Q86">
            <v>352014.12000000005</v>
          </cell>
          <cell r="R86">
            <v>5007654.9799999995</v>
          </cell>
        </row>
        <row r="87">
          <cell r="L87">
            <v>7180061.640000001</v>
          </cell>
          <cell r="M87">
            <v>8029522.59</v>
          </cell>
          <cell r="N87">
            <v>4543266.76</v>
          </cell>
          <cell r="O87">
            <v>4535596.68</v>
          </cell>
          <cell r="P87">
            <v>1382009.77</v>
          </cell>
          <cell r="Q87">
            <v>353188.63</v>
          </cell>
          <cell r="R87">
            <v>5140891.74</v>
          </cell>
        </row>
        <row r="88">
          <cell r="L88">
            <v>7271292.0200000005</v>
          </cell>
          <cell r="M88">
            <v>7802931.56</v>
          </cell>
          <cell r="N88">
            <v>4685725.3</v>
          </cell>
          <cell r="O88">
            <v>4663684.399999999</v>
          </cell>
          <cell r="P88">
            <v>1424608.6900000002</v>
          </cell>
          <cell r="Q88">
            <v>358681.53</v>
          </cell>
        </row>
        <row r="89">
          <cell r="L89">
            <v>6967339.92</v>
          </cell>
          <cell r="M89">
            <v>7874594.6</v>
          </cell>
          <cell r="N89">
            <v>4797456.66</v>
          </cell>
          <cell r="O89">
            <v>4742724.47</v>
          </cell>
          <cell r="P89">
            <v>1449237.7900000003</v>
          </cell>
          <cell r="Q89">
            <v>354659.2100000001</v>
          </cell>
        </row>
        <row r="90">
          <cell r="L90">
            <v>6963274.71</v>
          </cell>
          <cell r="M90">
            <v>8026649.989999998</v>
          </cell>
          <cell r="N90">
            <v>4882914.78</v>
          </cell>
          <cell r="O90">
            <v>4835102.9399999995</v>
          </cell>
          <cell r="P90">
            <v>1484672.1400000001</v>
          </cell>
          <cell r="Q90">
            <v>350649.48000000004</v>
          </cell>
        </row>
        <row r="91">
          <cell r="L91">
            <v>7029099.43</v>
          </cell>
          <cell r="M91">
            <v>8116951.3599999985</v>
          </cell>
          <cell r="N91">
            <v>4938994.45</v>
          </cell>
          <cell r="O91">
            <v>4890510.609999999</v>
          </cell>
          <cell r="P91">
            <v>1499497.8100000003</v>
          </cell>
        </row>
        <row r="92">
          <cell r="L92">
            <v>7047932.8</v>
          </cell>
          <cell r="M92">
            <v>8074122.779999999</v>
          </cell>
          <cell r="N92">
            <v>4991492.130000001</v>
          </cell>
          <cell r="O92">
            <v>4975901.71</v>
          </cell>
          <cell r="P92">
            <v>1506293.0200000003</v>
          </cell>
        </row>
        <row r="93">
          <cell r="L93">
            <v>7096009.81</v>
          </cell>
          <cell r="M93">
            <v>8048240.779999998</v>
          </cell>
          <cell r="N93">
            <v>5021708.91</v>
          </cell>
          <cell r="O93">
            <v>4876377.329999999</v>
          </cell>
          <cell r="P93">
            <v>1512688.1200000003</v>
          </cell>
        </row>
        <row r="94">
          <cell r="L94">
            <v>7105367.81</v>
          </cell>
          <cell r="M94">
            <v>8054603.949999998</v>
          </cell>
          <cell r="N94">
            <v>5032698.170000001</v>
          </cell>
          <cell r="O94">
            <v>4924423.34</v>
          </cell>
          <cell r="P94">
            <v>1520747.2100000002</v>
          </cell>
        </row>
        <row r="95">
          <cell r="L95">
            <v>7078144.14</v>
          </cell>
          <cell r="M95">
            <v>7887375.579999998</v>
          </cell>
          <cell r="N95">
            <v>5030480.670000001</v>
          </cell>
          <cell r="O95">
            <v>4976531.05</v>
          </cell>
          <cell r="P95">
            <v>1510827.1600000001</v>
          </cell>
        </row>
        <row r="96">
          <cell r="L96">
            <v>7056410.3</v>
          </cell>
          <cell r="M96">
            <v>7903299.449999998</v>
          </cell>
          <cell r="N96">
            <v>5004286.86</v>
          </cell>
          <cell r="O96">
            <v>5022366.069999999</v>
          </cell>
          <cell r="P96">
            <v>1509945.87</v>
          </cell>
        </row>
        <row r="97">
          <cell r="L97">
            <v>7087829.17</v>
          </cell>
          <cell r="M97">
            <v>7888845.449999998</v>
          </cell>
          <cell r="N97">
            <v>4945134.78</v>
          </cell>
          <cell r="O97">
            <v>5002606.8</v>
          </cell>
          <cell r="P97">
            <v>1508503.26</v>
          </cell>
        </row>
        <row r="98">
          <cell r="L98">
            <v>6945601.1899999995</v>
          </cell>
          <cell r="M98">
            <v>7688585.789999999</v>
          </cell>
          <cell r="N98">
            <v>4949365.930000001</v>
          </cell>
          <cell r="O98">
            <v>5018681.26</v>
          </cell>
          <cell r="P98">
            <v>1519788.1300000001</v>
          </cell>
        </row>
        <row r="99">
          <cell r="L99">
            <v>6954241.77</v>
          </cell>
          <cell r="M99">
            <v>7689537.929999999</v>
          </cell>
          <cell r="N99">
            <v>4969386.550000001</v>
          </cell>
          <cell r="O99">
            <v>5037120.55</v>
          </cell>
          <cell r="P99">
            <v>1514977.7500000002</v>
          </cell>
        </row>
        <row r="100">
          <cell r="L100">
            <v>6929884.069999999</v>
          </cell>
          <cell r="M100">
            <v>7704489.229999999</v>
          </cell>
          <cell r="N100">
            <v>4973788.5</v>
          </cell>
          <cell r="O100">
            <v>5050130.119999999</v>
          </cell>
        </row>
        <row r="101">
          <cell r="L101">
            <v>6926839.24</v>
          </cell>
          <cell r="M101">
            <v>7728094.219999999</v>
          </cell>
          <cell r="N101">
            <v>4980548.98</v>
          </cell>
        </row>
        <row r="102">
          <cell r="L102">
            <v>6940983.59</v>
          </cell>
          <cell r="M102">
            <v>7738449.639999999</v>
          </cell>
          <cell r="N102">
            <v>4987045.82</v>
          </cell>
        </row>
        <row r="103">
          <cell r="L103">
            <v>6926698.9</v>
          </cell>
          <cell r="M103">
            <v>7749434.169999998</v>
          </cell>
          <cell r="N103">
            <v>4992156.510000001</v>
          </cell>
        </row>
        <row r="104">
          <cell r="L104">
            <v>6927217.93</v>
          </cell>
          <cell r="M104">
            <v>7753674.809999998</v>
          </cell>
          <cell r="N104">
            <v>4995508.5600000005</v>
          </cell>
        </row>
        <row r="105">
          <cell r="L105">
            <v>6933430.069999999</v>
          </cell>
          <cell r="M105">
            <v>7754973.7799999975</v>
          </cell>
          <cell r="N105">
            <v>4996435.640000001</v>
          </cell>
        </row>
        <row r="106">
          <cell r="L106">
            <v>6929693.709999999</v>
          </cell>
          <cell r="M106">
            <v>7758352.479999998</v>
          </cell>
          <cell r="N106">
            <v>4998077.0600000005</v>
          </cell>
        </row>
        <row r="107">
          <cell r="L107">
            <v>6921566.249999999</v>
          </cell>
          <cell r="M107">
            <v>7761800.439999998</v>
          </cell>
          <cell r="N107">
            <v>4999856.240000001</v>
          </cell>
        </row>
        <row r="108">
          <cell r="L108">
            <v>6913097.81</v>
          </cell>
          <cell r="M108">
            <v>7770217.329999997</v>
          </cell>
          <cell r="N108">
            <v>4999032.460000001</v>
          </cell>
        </row>
        <row r="109">
          <cell r="L109">
            <v>6909635.359999999</v>
          </cell>
          <cell r="M109">
            <v>7752231.329999997</v>
          </cell>
          <cell r="N109">
            <v>4992822.460000001</v>
          </cell>
        </row>
        <row r="110">
          <cell r="L110">
            <v>6849178.52</v>
          </cell>
        </row>
      </sheetData>
      <sheetData sheetId="5">
        <row r="81">
          <cell r="L81">
            <v>9267007.649999999</v>
          </cell>
          <cell r="M81">
            <v>1990351.65</v>
          </cell>
          <cell r="N81">
            <v>13743079.079999998</v>
          </cell>
          <cell r="O81">
            <v>160556.75</v>
          </cell>
          <cell r="P81">
            <v>3946821.27</v>
          </cell>
          <cell r="Q81">
            <v>3615182.4699999997</v>
          </cell>
          <cell r="R81">
            <v>1535595.8900000001</v>
          </cell>
          <cell r="S81">
            <v>9036860.22</v>
          </cell>
        </row>
        <row r="82">
          <cell r="L82">
            <v>13518693.370000001</v>
          </cell>
          <cell r="M82">
            <v>2577796.16</v>
          </cell>
          <cell r="N82">
            <v>18028538.26</v>
          </cell>
          <cell r="O82">
            <v>1200863.79</v>
          </cell>
          <cell r="P82">
            <v>5473502.43</v>
          </cell>
          <cell r="Q82">
            <v>4744228.859999999</v>
          </cell>
          <cell r="R82">
            <v>2239331.64</v>
          </cell>
          <cell r="S82">
            <v>13278235.61</v>
          </cell>
        </row>
        <row r="83">
          <cell r="L83">
            <v>13117962.45</v>
          </cell>
          <cell r="M83">
            <v>2739212.07</v>
          </cell>
          <cell r="N83">
            <v>19361510.350000005</v>
          </cell>
          <cell r="O83">
            <v>1264088.17</v>
          </cell>
          <cell r="P83">
            <v>5835053.6899999995</v>
          </cell>
          <cell r="Q83">
            <v>5318440.92</v>
          </cell>
          <cell r="R83">
            <v>2275660.67</v>
          </cell>
          <cell r="S83">
            <v>13996234.64</v>
          </cell>
        </row>
        <row r="84">
          <cell r="L84">
            <v>14551792.3</v>
          </cell>
          <cell r="M84">
            <v>2974363.4</v>
          </cell>
          <cell r="N84">
            <v>19745804.160000004</v>
          </cell>
          <cell r="O84">
            <v>1323853.4</v>
          </cell>
          <cell r="P84">
            <v>6060742.399999999</v>
          </cell>
          <cell r="Q84">
            <v>5430186.79</v>
          </cell>
          <cell r="R84">
            <v>2390174.96</v>
          </cell>
          <cell r="S84">
            <v>14556815.23</v>
          </cell>
        </row>
        <row r="85">
          <cell r="L85">
            <v>14382314.32</v>
          </cell>
          <cell r="M85">
            <v>3004573.99</v>
          </cell>
          <cell r="N85">
            <v>20170764.890000004</v>
          </cell>
          <cell r="O85">
            <v>1292389.88</v>
          </cell>
          <cell r="P85">
            <v>6046036.7299999995</v>
          </cell>
          <cell r="Q85">
            <v>5606332.14</v>
          </cell>
          <cell r="R85">
            <v>2508501.31</v>
          </cell>
        </row>
        <row r="86">
          <cell r="L86">
            <v>14903983.55</v>
          </cell>
          <cell r="M86">
            <v>3066612.22</v>
          </cell>
          <cell r="N86">
            <v>21012097.390000004</v>
          </cell>
          <cell r="O86">
            <v>1332147.39</v>
          </cell>
          <cell r="P86">
            <v>6186023.669999999</v>
          </cell>
          <cell r="Q86">
            <v>5521627.199999999</v>
          </cell>
          <cell r="R86">
            <v>2584193.25</v>
          </cell>
        </row>
        <row r="87">
          <cell r="L87">
            <v>14959279.91</v>
          </cell>
          <cell r="M87">
            <v>3039224.3800000004</v>
          </cell>
          <cell r="N87">
            <v>21261014.650000006</v>
          </cell>
          <cell r="O87">
            <v>1389935.79</v>
          </cell>
          <cell r="P87">
            <v>6111794.169999999</v>
          </cell>
          <cell r="Q87">
            <v>5544300.909999999</v>
          </cell>
          <cell r="R87">
            <v>2648869.1799999997</v>
          </cell>
        </row>
        <row r="88">
          <cell r="L88">
            <v>15000575.66</v>
          </cell>
          <cell r="M88">
            <v>3045651.89</v>
          </cell>
          <cell r="N88">
            <v>21424095.720000006</v>
          </cell>
          <cell r="O88">
            <v>1426255.14</v>
          </cell>
          <cell r="P88">
            <v>6125730.469999999</v>
          </cell>
          <cell r="Q88">
            <v>5555869.129999999</v>
          </cell>
        </row>
        <row r="89">
          <cell r="L89">
            <v>15065562.68</v>
          </cell>
          <cell r="M89">
            <v>3087025.66</v>
          </cell>
          <cell r="N89">
            <v>21502643.420000006</v>
          </cell>
          <cell r="O89">
            <v>1411712.15</v>
          </cell>
          <cell r="P89">
            <v>6127207.239999999</v>
          </cell>
          <cell r="Q89">
            <v>5476415.909999998</v>
          </cell>
        </row>
        <row r="90">
          <cell r="L90">
            <v>15108201.78</v>
          </cell>
          <cell r="M90">
            <v>3094420.92</v>
          </cell>
          <cell r="N90">
            <v>21591227.88000001</v>
          </cell>
          <cell r="O90">
            <v>1413648.03</v>
          </cell>
          <cell r="P90">
            <v>6117189.859999999</v>
          </cell>
          <cell r="Q90">
            <v>5427647.179999999</v>
          </cell>
        </row>
        <row r="91">
          <cell r="L91">
            <v>15088295.489999998</v>
          </cell>
          <cell r="M91">
            <v>3118230.87</v>
          </cell>
          <cell r="N91">
            <v>21612462.380000006</v>
          </cell>
          <cell r="O91">
            <v>1414439.95</v>
          </cell>
          <cell r="P91">
            <v>6091763.519999999</v>
          </cell>
        </row>
        <row r="92">
          <cell r="L92">
            <v>15107827.19</v>
          </cell>
          <cell r="M92">
            <v>3122177.12</v>
          </cell>
          <cell r="N92">
            <v>21623341.78000001</v>
          </cell>
          <cell r="O92">
            <v>1416478.8399999999</v>
          </cell>
          <cell r="P92">
            <v>6093173.759999999</v>
          </cell>
        </row>
        <row r="93">
          <cell r="L93">
            <v>15163262.59</v>
          </cell>
          <cell r="M93">
            <v>3129310.7800000003</v>
          </cell>
          <cell r="N93">
            <v>21635782.860000007</v>
          </cell>
          <cell r="O93">
            <v>1421182.25</v>
          </cell>
          <cell r="P93">
            <v>6098244.159999999</v>
          </cell>
        </row>
        <row r="94">
          <cell r="L94">
            <v>15159756.389999999</v>
          </cell>
          <cell r="M94">
            <v>3134653.3200000003</v>
          </cell>
          <cell r="N94">
            <v>21612448.55000001</v>
          </cell>
          <cell r="O94">
            <v>1440202.21</v>
          </cell>
          <cell r="P94">
            <v>6104908.779999999</v>
          </cell>
        </row>
        <row r="95">
          <cell r="L95">
            <v>15156523.819999998</v>
          </cell>
          <cell r="M95">
            <v>3138135.72</v>
          </cell>
          <cell r="N95">
            <v>21586157.160000008</v>
          </cell>
          <cell r="O95">
            <v>1449539.21</v>
          </cell>
          <cell r="P95">
            <v>6116600.319999999</v>
          </cell>
        </row>
        <row r="96">
          <cell r="L96">
            <v>15154264.499999998</v>
          </cell>
          <cell r="M96">
            <v>3139305.72</v>
          </cell>
          <cell r="N96">
            <v>21653326.190000005</v>
          </cell>
          <cell r="O96">
            <v>1457659.2</v>
          </cell>
          <cell r="P96">
            <v>6126386.39</v>
          </cell>
        </row>
        <row r="97">
          <cell r="L97">
            <v>15143858.069999998</v>
          </cell>
          <cell r="M97">
            <v>3134701.37</v>
          </cell>
          <cell r="N97">
            <v>21559809.620000005</v>
          </cell>
          <cell r="O97">
            <v>1462259.2</v>
          </cell>
          <cell r="P97">
            <v>6115547.239999999</v>
          </cell>
        </row>
        <row r="98">
          <cell r="L98">
            <v>15165209.169999998</v>
          </cell>
          <cell r="M98">
            <v>3135664.97</v>
          </cell>
          <cell r="N98">
            <v>21559726.120000005</v>
          </cell>
          <cell r="O98">
            <v>1468633.98</v>
          </cell>
          <cell r="P98">
            <v>6129881.549999999</v>
          </cell>
        </row>
        <row r="99">
          <cell r="L99">
            <v>15200470.569999998</v>
          </cell>
          <cell r="M99">
            <v>3135664.97</v>
          </cell>
          <cell r="N99">
            <v>21560450.850000005</v>
          </cell>
          <cell r="O99">
            <v>1472838.45</v>
          </cell>
          <cell r="P99">
            <v>6140627.93</v>
          </cell>
        </row>
        <row r="100">
          <cell r="L100">
            <v>15203125.929999998</v>
          </cell>
          <cell r="M100">
            <v>3148054.97</v>
          </cell>
          <cell r="N100">
            <v>21569775.960000005</v>
          </cell>
          <cell r="O100">
            <v>1470214.25</v>
          </cell>
        </row>
        <row r="101">
          <cell r="L101">
            <v>15204140.519999998</v>
          </cell>
          <cell r="M101">
            <v>3147717.9000000004</v>
          </cell>
          <cell r="N101">
            <v>21573509.200000007</v>
          </cell>
        </row>
        <row r="102">
          <cell r="L102">
            <v>15197877.079999998</v>
          </cell>
          <cell r="M102">
            <v>3148737.9000000004</v>
          </cell>
          <cell r="N102">
            <v>21580846.340000004</v>
          </cell>
        </row>
        <row r="103">
          <cell r="L103">
            <v>15198670.209999999</v>
          </cell>
          <cell r="M103">
            <v>3139197.9000000004</v>
          </cell>
          <cell r="N103">
            <v>21531853.050000004</v>
          </cell>
        </row>
        <row r="104">
          <cell r="L104">
            <v>15178565.469999999</v>
          </cell>
          <cell r="M104">
            <v>3132377.74</v>
          </cell>
          <cell r="N104">
            <v>21551970.610000007</v>
          </cell>
        </row>
        <row r="105">
          <cell r="L105">
            <v>15198854.37</v>
          </cell>
          <cell r="M105">
            <v>3133019.1700000004</v>
          </cell>
          <cell r="N105">
            <v>21548595.920000006</v>
          </cell>
        </row>
        <row r="106">
          <cell r="L106">
            <v>15200373.44</v>
          </cell>
          <cell r="M106">
            <v>3141859.0200000005</v>
          </cell>
          <cell r="N106">
            <v>21558776.200000007</v>
          </cell>
        </row>
        <row r="107">
          <cell r="L107">
            <v>15201517.9</v>
          </cell>
          <cell r="M107">
            <v>3146289.4500000007</v>
          </cell>
          <cell r="N107">
            <v>21586433.160000008</v>
          </cell>
        </row>
        <row r="108">
          <cell r="L108">
            <v>15209777.9</v>
          </cell>
          <cell r="M108">
            <v>3148012.5700000008</v>
          </cell>
          <cell r="N108">
            <v>21601195.540000007</v>
          </cell>
        </row>
        <row r="109">
          <cell r="L109">
            <v>15234752.780000001</v>
          </cell>
          <cell r="M109">
            <v>3144113.650000001</v>
          </cell>
          <cell r="N109">
            <v>21594459.310000006</v>
          </cell>
        </row>
        <row r="110">
          <cell r="L110">
            <v>15250932.13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K48"/>
  <sheetViews>
    <sheetView zoomScale="140" zoomScaleNormal="140" workbookViewId="0" topLeftCell="A1">
      <selection activeCell="B36" sqref="B36:F36"/>
    </sheetView>
  </sheetViews>
  <sheetFormatPr defaultColWidth="9.140625" defaultRowHeight="12.75"/>
  <cols>
    <col min="1" max="1" width="13.28125" style="0" bestFit="1" customWidth="1"/>
    <col min="2" max="2" width="12.140625" style="0" bestFit="1" customWidth="1"/>
    <col min="3" max="3" width="10.7109375" style="0" bestFit="1" customWidth="1"/>
    <col min="5" max="5" width="10.57421875" style="0" customWidth="1"/>
    <col min="6" max="6" width="9.421875" style="0" bestFit="1" customWidth="1"/>
    <col min="7" max="7" width="11.140625" style="0" bestFit="1" customWidth="1"/>
    <col min="9" max="9" width="8.140625" style="0" bestFit="1" customWidth="1"/>
  </cols>
  <sheetData>
    <row r="1" spans="1:8" ht="20.25">
      <c r="A1" s="106" t="s">
        <v>0</v>
      </c>
      <c r="B1" s="106"/>
      <c r="C1" s="106"/>
      <c r="D1" s="106"/>
      <c r="E1" s="106"/>
      <c r="F1" s="106"/>
      <c r="G1" s="106"/>
      <c r="H1" s="106"/>
    </row>
    <row r="3" ht="12.75">
      <c r="A3" s="1" t="s">
        <v>6</v>
      </c>
    </row>
    <row r="4" spans="1:8" ht="12.75">
      <c r="A4" s="33"/>
      <c r="B4" s="107" t="s">
        <v>2</v>
      </c>
      <c r="C4" s="108"/>
      <c r="D4" s="108"/>
      <c r="E4" s="108"/>
      <c r="F4" s="108"/>
      <c r="G4" s="108"/>
      <c r="H4" s="109"/>
    </row>
    <row r="5" spans="1:8" ht="12.75">
      <c r="A5" s="38" t="s">
        <v>3</v>
      </c>
      <c r="B5" s="39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40">
        <v>6</v>
      </c>
    </row>
    <row r="6" spans="1:8" ht="12.75">
      <c r="A6" s="34">
        <v>0</v>
      </c>
      <c r="B6" s="25">
        <v>3209</v>
      </c>
      <c r="C6" s="25">
        <v>1163</v>
      </c>
      <c r="D6" s="25">
        <v>39</v>
      </c>
      <c r="E6" s="25">
        <v>17</v>
      </c>
      <c r="F6" s="25">
        <v>7</v>
      </c>
      <c r="G6" s="25">
        <v>21</v>
      </c>
      <c r="H6" s="35"/>
    </row>
    <row r="7" spans="1:8" ht="12.75">
      <c r="A7" s="34">
        <v>1</v>
      </c>
      <c r="B7" s="25">
        <v>3367</v>
      </c>
      <c r="C7" s="25">
        <v>1292</v>
      </c>
      <c r="D7" s="25">
        <v>37</v>
      </c>
      <c r="E7" s="25">
        <v>24</v>
      </c>
      <c r="F7" s="25">
        <v>10</v>
      </c>
      <c r="G7" s="32"/>
      <c r="H7" s="35"/>
    </row>
    <row r="8" spans="1:8" ht="12.75">
      <c r="A8" s="34">
        <v>2</v>
      </c>
      <c r="B8" s="25">
        <v>3871</v>
      </c>
      <c r="C8" s="25">
        <v>1474</v>
      </c>
      <c r="D8" s="25">
        <v>53</v>
      </c>
      <c r="E8" s="25">
        <v>22</v>
      </c>
      <c r="F8" s="32"/>
      <c r="G8" s="32"/>
      <c r="H8" s="35"/>
    </row>
    <row r="9" spans="1:8" ht="12.75">
      <c r="A9" s="34">
        <v>3</v>
      </c>
      <c r="B9" s="25">
        <v>4239</v>
      </c>
      <c r="C9" s="25">
        <v>1678</v>
      </c>
      <c r="D9" s="25">
        <v>103</v>
      </c>
      <c r="E9" s="32"/>
      <c r="F9" s="32"/>
      <c r="G9" s="32"/>
      <c r="H9" s="35"/>
    </row>
    <row r="10" spans="1:8" ht="12.75">
      <c r="A10" s="34">
        <v>4</v>
      </c>
      <c r="B10" s="25">
        <v>4929</v>
      </c>
      <c r="C10" s="25">
        <v>1865</v>
      </c>
      <c r="D10" s="32"/>
      <c r="E10" s="32"/>
      <c r="F10" s="32"/>
      <c r="G10" s="32"/>
      <c r="H10" s="35"/>
    </row>
    <row r="11" spans="1:8" ht="12.75">
      <c r="A11" s="34">
        <v>5</v>
      </c>
      <c r="B11" s="25">
        <v>5217</v>
      </c>
      <c r="C11" s="32"/>
      <c r="D11" s="32"/>
      <c r="E11" s="32"/>
      <c r="F11" s="32"/>
      <c r="G11" s="32"/>
      <c r="H11" s="35"/>
    </row>
    <row r="12" spans="1:8" ht="12.75">
      <c r="A12" s="36">
        <v>6</v>
      </c>
      <c r="B12" s="29"/>
      <c r="C12" s="29"/>
      <c r="D12" s="29"/>
      <c r="E12" s="29"/>
      <c r="F12" s="30"/>
      <c r="G12" s="30"/>
      <c r="H12" s="31"/>
    </row>
    <row r="14" ht="12.75">
      <c r="A14" s="1" t="s">
        <v>7</v>
      </c>
    </row>
    <row r="15" spans="1:8" ht="12.75">
      <c r="A15" s="33"/>
      <c r="B15" s="107" t="s">
        <v>2</v>
      </c>
      <c r="C15" s="108"/>
      <c r="D15" s="108"/>
      <c r="E15" s="108"/>
      <c r="F15" s="108"/>
      <c r="G15" s="108"/>
      <c r="H15" s="109"/>
    </row>
    <row r="16" spans="1:8" ht="12.75">
      <c r="A16" s="38" t="s">
        <v>3</v>
      </c>
      <c r="B16" s="39">
        <v>0</v>
      </c>
      <c r="C16" s="39">
        <v>1</v>
      </c>
      <c r="D16" s="39">
        <v>2</v>
      </c>
      <c r="E16" s="39">
        <v>3</v>
      </c>
      <c r="F16" s="39">
        <v>4</v>
      </c>
      <c r="G16" s="39">
        <v>5</v>
      </c>
      <c r="H16" s="40">
        <v>6</v>
      </c>
    </row>
    <row r="17" spans="1:8" ht="12.75" customHeight="1">
      <c r="A17" s="34">
        <v>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35"/>
    </row>
    <row r="18" spans="1:8" ht="12.75">
      <c r="A18" s="34">
        <v>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32"/>
      <c r="H18" s="35"/>
    </row>
    <row r="19" spans="1:8" ht="12.75">
      <c r="A19" s="34">
        <v>2</v>
      </c>
      <c r="B19" s="25">
        <v>0</v>
      </c>
      <c r="C19" s="25">
        <v>0</v>
      </c>
      <c r="D19" s="25">
        <v>0</v>
      </c>
      <c r="E19" s="25">
        <v>0</v>
      </c>
      <c r="F19" s="32"/>
      <c r="G19" s="32"/>
      <c r="H19" s="35"/>
    </row>
    <row r="20" spans="1:8" ht="12.75">
      <c r="A20" s="34">
        <v>3</v>
      </c>
      <c r="B20" s="25">
        <v>0</v>
      </c>
      <c r="C20" s="25">
        <v>0</v>
      </c>
      <c r="D20" s="25">
        <v>0</v>
      </c>
      <c r="E20" s="32"/>
      <c r="F20" s="32"/>
      <c r="G20" s="32"/>
      <c r="H20" s="35"/>
    </row>
    <row r="21" spans="1:8" ht="12.75">
      <c r="A21" s="34">
        <v>4</v>
      </c>
      <c r="B21" s="25">
        <v>0</v>
      </c>
      <c r="C21" s="25">
        <v>0</v>
      </c>
      <c r="D21" s="32"/>
      <c r="E21" s="32"/>
      <c r="F21" s="32"/>
      <c r="G21" s="32"/>
      <c r="H21" s="35"/>
    </row>
    <row r="22" spans="1:8" ht="12.75">
      <c r="A22" s="34">
        <v>5</v>
      </c>
      <c r="B22" s="25">
        <v>0</v>
      </c>
      <c r="C22" s="32"/>
      <c r="D22" s="32"/>
      <c r="E22" s="32"/>
      <c r="F22" s="32"/>
      <c r="G22" s="32"/>
      <c r="H22" s="35"/>
    </row>
    <row r="23" spans="1:8" ht="12.75">
      <c r="A23" s="36">
        <v>6</v>
      </c>
      <c r="B23" s="29"/>
      <c r="C23" s="29"/>
      <c r="D23" s="29"/>
      <c r="E23" s="29"/>
      <c r="F23" s="30"/>
      <c r="G23" s="30"/>
      <c r="H23" s="31"/>
    </row>
    <row r="26" ht="12.75">
      <c r="A26" s="2" t="s">
        <v>1</v>
      </c>
    </row>
    <row r="27" spans="1:8" ht="12.75">
      <c r="A27" s="33"/>
      <c r="B27" s="107" t="s">
        <v>2</v>
      </c>
      <c r="C27" s="108"/>
      <c r="D27" s="108"/>
      <c r="E27" s="108"/>
      <c r="F27" s="108"/>
      <c r="G27" s="108"/>
      <c r="H27" s="109"/>
    </row>
    <row r="28" spans="1:9" ht="12.75">
      <c r="A28" s="33" t="s">
        <v>3</v>
      </c>
      <c r="B28" s="24">
        <v>0</v>
      </c>
      <c r="C28" s="24">
        <v>1</v>
      </c>
      <c r="D28" s="24">
        <v>2</v>
      </c>
      <c r="E28" s="24">
        <v>3</v>
      </c>
      <c r="F28" s="24">
        <v>4</v>
      </c>
      <c r="G28" s="24">
        <v>5</v>
      </c>
      <c r="H28" s="26">
        <v>6</v>
      </c>
      <c r="I28" t="s">
        <v>5</v>
      </c>
    </row>
    <row r="29" spans="1:9" ht="12.75">
      <c r="A29" s="34">
        <v>0</v>
      </c>
      <c r="B29" s="25">
        <f aca="true" t="shared" si="0" ref="B29:B34">+B6+B17</f>
        <v>3209</v>
      </c>
      <c r="C29" s="25">
        <f>+B29+C17+C6</f>
        <v>4372</v>
      </c>
      <c r="D29" s="25">
        <f>+C29+D17+D6</f>
        <v>4411</v>
      </c>
      <c r="E29" s="25">
        <f>+D29+E17+E6</f>
        <v>4428</v>
      </c>
      <c r="F29" s="25">
        <f>+E29+F17+F6</f>
        <v>4435</v>
      </c>
      <c r="G29" s="25">
        <f>+F29+G17+G6</f>
        <v>4456</v>
      </c>
      <c r="H29" s="35"/>
      <c r="I29" s="28">
        <v>0</v>
      </c>
    </row>
    <row r="30" spans="1:9" ht="12.75">
      <c r="A30" s="34">
        <v>1</v>
      </c>
      <c r="B30" s="25">
        <f t="shared" si="0"/>
        <v>3367</v>
      </c>
      <c r="C30" s="25">
        <f aca="true" t="shared" si="1" ref="C30:D33">+B30+C18+C7</f>
        <v>4659</v>
      </c>
      <c r="D30" s="25">
        <f t="shared" si="1"/>
        <v>4696</v>
      </c>
      <c r="E30" s="25">
        <f>+D30+E18+E7</f>
        <v>4720</v>
      </c>
      <c r="F30" s="25">
        <f>+E30+F18+F7</f>
        <v>4730</v>
      </c>
      <c r="G30" s="32">
        <f>+F30*F$36</f>
        <v>4752.3968432919955</v>
      </c>
      <c r="H30" s="35"/>
      <c r="I30" s="28">
        <f>+G30-F30</f>
        <v>22.396843291995538</v>
      </c>
    </row>
    <row r="31" spans="1:9" ht="12.75">
      <c r="A31" s="34">
        <v>2</v>
      </c>
      <c r="B31" s="25">
        <f t="shared" si="0"/>
        <v>3871</v>
      </c>
      <c r="C31" s="25">
        <f t="shared" si="1"/>
        <v>5345</v>
      </c>
      <c r="D31" s="25">
        <f t="shared" si="1"/>
        <v>5398</v>
      </c>
      <c r="E31" s="25">
        <f>+D31+E19+E8</f>
        <v>5420</v>
      </c>
      <c r="F31" s="32">
        <f>+E31*E$36</f>
        <v>5430.072146917359</v>
      </c>
      <c r="G31" s="32">
        <f>+F31*F$36</f>
        <v>5455.783875234216</v>
      </c>
      <c r="H31" s="35"/>
      <c r="I31" s="28">
        <f>+G31-E31</f>
        <v>35.783875234215884</v>
      </c>
    </row>
    <row r="32" spans="1:9" ht="12.75">
      <c r="A32" s="34">
        <v>3</v>
      </c>
      <c r="B32" s="25">
        <f t="shared" si="0"/>
        <v>4239</v>
      </c>
      <c r="C32" s="25">
        <f t="shared" si="1"/>
        <v>5917</v>
      </c>
      <c r="D32" s="25">
        <f t="shared" si="1"/>
        <v>6020</v>
      </c>
      <c r="E32" s="32">
        <f>+D32*D$36</f>
        <v>6046.146845915201</v>
      </c>
      <c r="F32" s="32">
        <f>+E32*E$36</f>
        <v>6057.382580106342</v>
      </c>
      <c r="G32" s="32">
        <f>+F32*F$36</f>
        <v>6086.06466222184</v>
      </c>
      <c r="H32" s="35"/>
      <c r="I32" s="28">
        <f>+G32-D32</f>
        <v>66.06466222184008</v>
      </c>
    </row>
    <row r="33" spans="1:9" ht="12.75">
      <c r="A33" s="34">
        <v>4</v>
      </c>
      <c r="B33" s="25">
        <f t="shared" si="0"/>
        <v>4929</v>
      </c>
      <c r="C33" s="25">
        <f t="shared" si="1"/>
        <v>6794</v>
      </c>
      <c r="D33" s="32">
        <f>+C33*C$36</f>
        <v>6871.672497905683</v>
      </c>
      <c r="E33" s="32">
        <f>+D33*D$36</f>
        <v>6901.518438434332</v>
      </c>
      <c r="F33" s="32">
        <f>+E33*E$36</f>
        <v>6914.343735051449</v>
      </c>
      <c r="G33" s="32">
        <f>+F33*F$36</f>
        <v>6947.083581373</v>
      </c>
      <c r="H33" s="35"/>
      <c r="I33" s="28">
        <f>+G33-C33</f>
        <v>153.08358137300002</v>
      </c>
    </row>
    <row r="34" spans="1:9" ht="12.75">
      <c r="A34" s="34">
        <v>5</v>
      </c>
      <c r="B34" s="25">
        <f t="shared" si="0"/>
        <v>5217</v>
      </c>
      <c r="C34" s="32">
        <f>+B34*B$36</f>
        <v>7204.327249553912</v>
      </c>
      <c r="D34" s="32">
        <f>+C34*C$36</f>
        <v>7286.690819351208</v>
      </c>
      <c r="E34" s="32">
        <f>+D34*D$36</f>
        <v>7318.3393213587315</v>
      </c>
      <c r="F34" s="32">
        <f>+E34*E$36</f>
        <v>7331.939208597811</v>
      </c>
      <c r="G34" s="32">
        <f>+F34*F$36</f>
        <v>7366.656395380348</v>
      </c>
      <c r="H34" s="35"/>
      <c r="I34" s="28">
        <f>+G34-B34</f>
        <v>2149.656395380348</v>
      </c>
    </row>
    <row r="35" spans="1:11" ht="12.75">
      <c r="A35" s="36">
        <v>6</v>
      </c>
      <c r="B35" s="29"/>
      <c r="C35" s="29"/>
      <c r="D35" s="29"/>
      <c r="E35" s="29"/>
      <c r="F35" s="30"/>
      <c r="G35" s="30"/>
      <c r="H35" s="31"/>
      <c r="J35" t="s">
        <v>8</v>
      </c>
      <c r="K35" t="s">
        <v>9</v>
      </c>
    </row>
    <row r="36" spans="1:11" ht="12.75">
      <c r="A36" s="9"/>
      <c r="B36" s="10">
        <f>SUM(C29:C33)/SUM(B29:B33)</f>
        <v>1.3809329594697934</v>
      </c>
      <c r="C36" s="10">
        <f>SUM(D29:D32)/SUM(C29:C32)</f>
        <v>1.0114325136746662</v>
      </c>
      <c r="D36" s="10">
        <f>SUM(E29:E31)/SUM(D29:D31)</f>
        <v>1.004343329886246</v>
      </c>
      <c r="E36" s="10">
        <f>SUM(F29:F30)/SUM(E29:E30)</f>
        <v>1.0018583296895496</v>
      </c>
      <c r="F36" s="10">
        <f>SUM(G29)/SUM(F29)</f>
        <v>1.0047350620067643</v>
      </c>
      <c r="G36" s="10"/>
      <c r="H36" s="11"/>
      <c r="I36" s="28">
        <f>SUM(I29:I35)</f>
        <v>2426.9853575013994</v>
      </c>
      <c r="J36" s="45">
        <f>+I37-I36</f>
        <v>0</v>
      </c>
      <c r="K36">
        <f>+I36/I47</f>
        <v>1.0038765930935034</v>
      </c>
    </row>
    <row r="37" spans="1:9" ht="12.75">
      <c r="A37" s="2" t="s">
        <v>4</v>
      </c>
      <c r="I37" s="28">
        <v>2426.9853575013994</v>
      </c>
    </row>
    <row r="38" spans="1:8" ht="25.5">
      <c r="A38" s="3"/>
      <c r="B38" s="27" t="s">
        <v>2</v>
      </c>
      <c r="C38" s="4"/>
      <c r="D38" s="4"/>
      <c r="E38" s="4"/>
      <c r="F38" s="4"/>
      <c r="G38" s="4"/>
      <c r="H38" s="5"/>
    </row>
    <row r="39" spans="1:9" ht="12.75">
      <c r="A39" s="41" t="s">
        <v>3</v>
      </c>
      <c r="B39" s="41">
        <v>0</v>
      </c>
      <c r="C39" s="42">
        <v>1</v>
      </c>
      <c r="D39" s="42">
        <v>2</v>
      </c>
      <c r="E39" s="42">
        <v>3</v>
      </c>
      <c r="F39" s="42">
        <v>4</v>
      </c>
      <c r="G39" s="42">
        <v>5</v>
      </c>
      <c r="H39" s="43">
        <v>6</v>
      </c>
      <c r="I39" t="s">
        <v>5</v>
      </c>
    </row>
    <row r="40" spans="1:9" ht="12.75">
      <c r="A40" s="8">
        <v>0</v>
      </c>
      <c r="B40" s="12">
        <f>C29/B29</f>
        <v>1.3624181988158304</v>
      </c>
      <c r="C40" s="13">
        <f>D29/C29</f>
        <v>1.0089204025617566</v>
      </c>
      <c r="D40" s="13">
        <f>E29/D29</f>
        <v>1.0038540013602357</v>
      </c>
      <c r="E40" s="13">
        <f>F29/E29</f>
        <v>1.0015808491418248</v>
      </c>
      <c r="F40" s="13">
        <f>G29/F29</f>
        <v>1.0047350620067643</v>
      </c>
      <c r="G40" s="14"/>
      <c r="H40" s="15"/>
      <c r="I40" s="28">
        <v>0</v>
      </c>
    </row>
    <row r="41" spans="1:9" ht="12.75">
      <c r="A41" s="7">
        <v>1</v>
      </c>
      <c r="B41" s="16">
        <f>C30/B30</f>
        <v>1.3837243837243838</v>
      </c>
      <c r="C41" s="17">
        <f>D30/C30</f>
        <v>1.0079416183730414</v>
      </c>
      <c r="D41" s="17">
        <f>E30/D30</f>
        <v>1.0051107325383304</v>
      </c>
      <c r="E41" s="17">
        <f>F30/E30</f>
        <v>1.0021186440677967</v>
      </c>
      <c r="F41" s="17"/>
      <c r="G41" s="18"/>
      <c r="H41" s="19"/>
      <c r="I41" s="28">
        <f>+F30*F47-F30</f>
        <v>22.396843291995538</v>
      </c>
    </row>
    <row r="42" spans="1:9" ht="12.75">
      <c r="A42" s="7">
        <v>2</v>
      </c>
      <c r="B42" s="16">
        <f>C31/B31</f>
        <v>1.380780160165332</v>
      </c>
      <c r="C42" s="17">
        <f>D31/C31</f>
        <v>1.0099158091674463</v>
      </c>
      <c r="D42" s="17">
        <f>E31/D31</f>
        <v>1.0040755835494628</v>
      </c>
      <c r="E42" s="17"/>
      <c r="F42" s="17"/>
      <c r="G42" s="18"/>
      <c r="H42" s="19"/>
      <c r="I42" s="28">
        <f>+E31*E48-E31</f>
        <v>35.73713463833519</v>
      </c>
    </row>
    <row r="43" spans="1:9" ht="12.75">
      <c r="A43" s="7">
        <v>3</v>
      </c>
      <c r="B43" s="16">
        <f>C32/B32</f>
        <v>1.3958480773767399</v>
      </c>
      <c r="C43" s="17">
        <f>D32/C32</f>
        <v>1.01740747000169</v>
      </c>
      <c r="D43" s="17"/>
      <c r="E43" s="17"/>
      <c r="F43" s="17"/>
      <c r="G43" s="18"/>
      <c r="H43" s="19"/>
      <c r="I43" s="28">
        <f>+D32*D48-D32</f>
        <v>66.03338298544895</v>
      </c>
    </row>
    <row r="44" spans="1:9" ht="12.75">
      <c r="A44" s="7">
        <v>4</v>
      </c>
      <c r="B44" s="16">
        <f>C33/B33</f>
        <v>1.37837289511057</v>
      </c>
      <c r="C44" s="17"/>
      <c r="D44" s="17"/>
      <c r="E44" s="17"/>
      <c r="F44" s="17"/>
      <c r="G44" s="18"/>
      <c r="H44" s="19"/>
      <c r="I44" s="28">
        <f>+C33*C48-C33</f>
        <v>150.3953311768355</v>
      </c>
    </row>
    <row r="45" spans="1:9" ht="12.75">
      <c r="A45" s="7">
        <v>5</v>
      </c>
      <c r="B45" s="20"/>
      <c r="C45" s="18"/>
      <c r="D45" s="18"/>
      <c r="E45" s="18"/>
      <c r="F45" s="18"/>
      <c r="G45" s="18"/>
      <c r="H45" s="19"/>
      <c r="I45" s="28">
        <f>+B34*B48-B34</f>
        <v>2143.050562563024</v>
      </c>
    </row>
    <row r="46" spans="1:10" ht="12.75">
      <c r="A46" s="6">
        <v>6</v>
      </c>
      <c r="B46" s="21"/>
      <c r="C46" s="22"/>
      <c r="D46" s="22"/>
      <c r="E46" s="22"/>
      <c r="F46" s="22"/>
      <c r="G46" s="22"/>
      <c r="H46" s="23"/>
      <c r="I46" s="28"/>
      <c r="J46" t="s">
        <v>8</v>
      </c>
    </row>
    <row r="47" spans="2:10" ht="12.75">
      <c r="B47" s="37">
        <f>AVERAGE(B40:B44)</f>
        <v>1.3802287430385713</v>
      </c>
      <c r="C47" s="37">
        <f>AVERAGE(C40:C44)</f>
        <v>1.0110463250259836</v>
      </c>
      <c r="D47" s="37">
        <f>AVERAGE(D40:D44)</f>
        <v>1.0043467724826762</v>
      </c>
      <c r="E47" s="37">
        <f>AVERAGE(E40:E44)</f>
        <v>1.0018497466048109</v>
      </c>
      <c r="F47" s="37">
        <f>AVERAGE(F40:F44)</f>
        <v>1.0047350620067643</v>
      </c>
      <c r="I47" s="28">
        <f>SUM(I40:I46)</f>
        <v>2417.613254655639</v>
      </c>
      <c r="J47" s="45">
        <f>+I48-I47</f>
        <v>0</v>
      </c>
    </row>
    <row r="48" spans="2:9" ht="12.75">
      <c r="B48" s="37">
        <f>+B47*C48</f>
        <v>1.4107821664870661</v>
      </c>
      <c r="C48" s="37">
        <f>+C47*D48</f>
        <v>1.0221364926665935</v>
      </c>
      <c r="D48" s="37">
        <f>+D47*E48</f>
        <v>1.0109690004959218</v>
      </c>
      <c r="E48" s="37">
        <f>+E47*F48</f>
        <v>1.0065935672764457</v>
      </c>
      <c r="F48" s="37">
        <f>+F47</f>
        <v>1.0047350620067643</v>
      </c>
      <c r="I48" s="44">
        <v>2417.613254655639</v>
      </c>
    </row>
  </sheetData>
  <mergeCells count="4">
    <mergeCell ref="A1:H1"/>
    <mergeCell ref="B27:H27"/>
    <mergeCell ref="B4:H4"/>
    <mergeCell ref="B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&amp;R&amp;9Fortis Bank Insurance
Corporate Actuarial Control</oddHeader>
    <oddFooter>&amp;L&amp;9Loss Reserving Techniques in Non-Life
(E. Van den Borre)&amp;C&amp;P
&amp;R&amp;9&amp;A&amp;10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T83"/>
  <sheetViews>
    <sheetView tabSelected="1" zoomScale="75" zoomScaleNormal="75" workbookViewId="0" topLeftCell="A1">
      <selection activeCell="K5" sqref="K5:K18"/>
    </sheetView>
  </sheetViews>
  <sheetFormatPr defaultColWidth="9.140625" defaultRowHeight="12.75"/>
  <cols>
    <col min="1" max="1" width="16.8515625" style="67" customWidth="1"/>
    <col min="2" max="2" width="12.140625" style="67" bestFit="1" customWidth="1"/>
    <col min="3" max="3" width="10.7109375" style="67" bestFit="1" customWidth="1"/>
    <col min="4" max="4" width="9.140625" style="67" customWidth="1"/>
    <col min="5" max="5" width="10.57421875" style="67" customWidth="1"/>
    <col min="6" max="6" width="9.421875" style="67" bestFit="1" customWidth="1"/>
    <col min="7" max="7" width="11.140625" style="67" bestFit="1" customWidth="1"/>
    <col min="8" max="8" width="9.140625" style="67" customWidth="1"/>
    <col min="9" max="9" width="8.140625" style="67" bestFit="1" customWidth="1"/>
    <col min="10" max="12" width="9.140625" style="67" customWidth="1"/>
    <col min="13" max="13" width="10.7109375" style="67" customWidth="1"/>
    <col min="14" max="16384" width="9.140625" style="67" customWidth="1"/>
  </cols>
  <sheetData>
    <row r="1" spans="1:8" ht="20.25">
      <c r="A1" s="114" t="s">
        <v>28</v>
      </c>
      <c r="B1" s="114"/>
      <c r="C1" s="114"/>
      <c r="D1" s="114"/>
      <c r="E1" s="114"/>
      <c r="F1" s="114"/>
      <c r="G1" s="114"/>
      <c r="H1" s="114"/>
    </row>
    <row r="3" spans="1:13" ht="12.75">
      <c r="A3" s="67" t="s">
        <v>29</v>
      </c>
      <c r="M3" s="110" t="s">
        <v>33</v>
      </c>
    </row>
    <row r="4" spans="1:20" ht="12.75">
      <c r="A4" s="69"/>
      <c r="B4" s="111" t="s">
        <v>30</v>
      </c>
      <c r="C4" s="112"/>
      <c r="D4" s="112"/>
      <c r="E4" s="112"/>
      <c r="F4" s="112"/>
      <c r="G4" s="112"/>
      <c r="H4" s="113"/>
      <c r="J4" s="67" t="s">
        <v>26</v>
      </c>
      <c r="K4" s="67" t="s">
        <v>31</v>
      </c>
      <c r="L4" s="84" t="s">
        <v>32</v>
      </c>
      <c r="M4" s="110"/>
      <c r="P4" s="67" t="s">
        <v>38</v>
      </c>
      <c r="Q4" s="67" t="s">
        <v>39</v>
      </c>
      <c r="R4" s="67" t="s">
        <v>40</v>
      </c>
      <c r="S4" s="67" t="s">
        <v>41</v>
      </c>
      <c r="T4" s="67" t="s">
        <v>42</v>
      </c>
    </row>
    <row r="5" spans="1:20" ht="12.75">
      <c r="A5" s="70" t="s">
        <v>27</v>
      </c>
      <c r="B5" s="71">
        <v>0</v>
      </c>
      <c r="C5" s="71">
        <v>1</v>
      </c>
      <c r="D5" s="71">
        <v>2</v>
      </c>
      <c r="E5" s="71">
        <v>3</v>
      </c>
      <c r="F5" s="71">
        <v>4</v>
      </c>
      <c r="G5" s="71">
        <v>5</v>
      </c>
      <c r="H5" s="72">
        <v>6</v>
      </c>
      <c r="J5" s="83">
        <v>0</v>
      </c>
      <c r="K5" s="67">
        <v>1</v>
      </c>
      <c r="L5" s="67">
        <f>SQRT(K5)</f>
        <v>1</v>
      </c>
      <c r="M5" s="67">
        <f>+M6*L5</f>
        <v>1</v>
      </c>
      <c r="P5" s="67">
        <v>1</v>
      </c>
      <c r="Q5" s="67">
        <v>1.025</v>
      </c>
      <c r="R5" s="67">
        <v>1.25</v>
      </c>
      <c r="S5" s="67">
        <v>1.08</v>
      </c>
      <c r="T5" s="67">
        <v>1.025</v>
      </c>
    </row>
    <row r="6" spans="1:20" ht="12.75">
      <c r="A6" s="73">
        <v>0</v>
      </c>
      <c r="B6" s="74">
        <v>3209</v>
      </c>
      <c r="C6" s="74">
        <v>1163</v>
      </c>
      <c r="D6" s="74">
        <v>39</v>
      </c>
      <c r="E6" s="74">
        <v>17</v>
      </c>
      <c r="F6" s="74">
        <v>7</v>
      </c>
      <c r="G6" s="74">
        <v>21</v>
      </c>
      <c r="H6" s="75"/>
      <c r="J6" s="83">
        <v>1</v>
      </c>
      <c r="K6" s="67">
        <v>1</v>
      </c>
      <c r="L6" s="67">
        <f aca="true" t="shared" si="0" ref="L6:L18">SQRT(K6)</f>
        <v>1</v>
      </c>
      <c r="M6" s="67">
        <f>+M7*L6</f>
        <v>1</v>
      </c>
      <c r="P6" s="67">
        <v>1</v>
      </c>
      <c r="Q6" s="67">
        <v>1.025</v>
      </c>
      <c r="R6" s="67">
        <v>1.2</v>
      </c>
      <c r="S6" s="67">
        <v>1.07</v>
      </c>
      <c r="T6" s="67">
        <v>1.025</v>
      </c>
    </row>
    <row r="7" spans="1:20" ht="12.75">
      <c r="A7" s="73">
        <v>1</v>
      </c>
      <c r="B7" s="74">
        <v>3367</v>
      </c>
      <c r="C7" s="74">
        <v>1292</v>
      </c>
      <c r="D7" s="74">
        <v>37</v>
      </c>
      <c r="E7" s="74">
        <v>24</v>
      </c>
      <c r="F7" s="74">
        <v>10</v>
      </c>
      <c r="G7" s="76"/>
      <c r="H7" s="75"/>
      <c r="J7" s="67">
        <v>2</v>
      </c>
      <c r="K7" s="67">
        <v>1</v>
      </c>
      <c r="L7" s="67">
        <f t="shared" si="0"/>
        <v>1</v>
      </c>
      <c r="M7" s="67">
        <f>+M8*L7</f>
        <v>1</v>
      </c>
      <c r="P7" s="67">
        <v>1</v>
      </c>
      <c r="Q7" s="67">
        <v>1.025</v>
      </c>
      <c r="R7" s="67">
        <v>1.15</v>
      </c>
      <c r="S7" s="67">
        <v>1.06</v>
      </c>
      <c r="T7" s="67">
        <v>1.025</v>
      </c>
    </row>
    <row r="8" spans="1:20" ht="12.75">
      <c r="A8" s="73">
        <v>2</v>
      </c>
      <c r="B8" s="74">
        <v>3871</v>
      </c>
      <c r="C8" s="74">
        <v>1474</v>
      </c>
      <c r="D8" s="74">
        <v>53</v>
      </c>
      <c r="E8" s="74">
        <v>22</v>
      </c>
      <c r="F8" s="76"/>
      <c r="G8" s="76"/>
      <c r="H8" s="75"/>
      <c r="J8" s="67">
        <v>3</v>
      </c>
      <c r="K8" s="67">
        <v>1</v>
      </c>
      <c r="L8" s="67">
        <f t="shared" si="0"/>
        <v>1</v>
      </c>
      <c r="M8" s="67">
        <f>+M9*L8</f>
        <v>1</v>
      </c>
      <c r="P8" s="67">
        <v>1</v>
      </c>
      <c r="Q8" s="67">
        <v>1.025</v>
      </c>
      <c r="R8" s="67">
        <v>1.1</v>
      </c>
      <c r="S8" s="67">
        <v>1.05</v>
      </c>
      <c r="T8" s="67">
        <v>1.025</v>
      </c>
    </row>
    <row r="9" spans="1:20" ht="12.75">
      <c r="A9" s="73">
        <v>3</v>
      </c>
      <c r="B9" s="74">
        <v>4239</v>
      </c>
      <c r="C9" s="74">
        <v>1678</v>
      </c>
      <c r="D9" s="74">
        <v>103</v>
      </c>
      <c r="E9" s="76"/>
      <c r="F9" s="76"/>
      <c r="G9" s="76"/>
      <c r="H9" s="75"/>
      <c r="J9" s="67">
        <v>4</v>
      </c>
      <c r="K9" s="67">
        <v>1</v>
      </c>
      <c r="L9" s="67">
        <f t="shared" si="0"/>
        <v>1</v>
      </c>
      <c r="M9" s="67">
        <f>+M10*L9</f>
        <v>1</v>
      </c>
      <c r="P9" s="67">
        <v>1</v>
      </c>
      <c r="Q9" s="67">
        <v>1.025</v>
      </c>
      <c r="R9" s="67">
        <v>1.05</v>
      </c>
      <c r="S9" s="67">
        <v>1.04</v>
      </c>
      <c r="T9" s="67">
        <v>1.025</v>
      </c>
    </row>
    <row r="10" spans="1:20" ht="12.75">
      <c r="A10" s="73">
        <v>4</v>
      </c>
      <c r="B10" s="74">
        <v>4929</v>
      </c>
      <c r="C10" s="74">
        <v>1865</v>
      </c>
      <c r="D10" s="76"/>
      <c r="E10" s="76"/>
      <c r="F10" s="76"/>
      <c r="G10" s="76"/>
      <c r="H10" s="75"/>
      <c r="J10" s="67">
        <v>5</v>
      </c>
      <c r="K10" s="67">
        <v>1</v>
      </c>
      <c r="L10" s="67">
        <f t="shared" si="0"/>
        <v>1</v>
      </c>
      <c r="M10" s="67">
        <f>+L10</f>
        <v>1</v>
      </c>
      <c r="P10" s="67">
        <v>1</v>
      </c>
      <c r="Q10" s="67">
        <v>1.025</v>
      </c>
      <c r="R10" s="67">
        <v>1.025</v>
      </c>
      <c r="S10" s="67">
        <v>1.03</v>
      </c>
      <c r="T10" s="67">
        <v>1.025</v>
      </c>
    </row>
    <row r="11" spans="1:20" ht="12.75">
      <c r="A11" s="73">
        <v>5</v>
      </c>
      <c r="B11" s="74">
        <v>5217</v>
      </c>
      <c r="C11" s="76"/>
      <c r="D11" s="76"/>
      <c r="E11" s="76"/>
      <c r="F11" s="76"/>
      <c r="G11" s="76"/>
      <c r="H11" s="75"/>
      <c r="J11" s="67">
        <v>6</v>
      </c>
      <c r="K11" s="67">
        <v>1</v>
      </c>
      <c r="L11" s="67">
        <f t="shared" si="0"/>
        <v>1</v>
      </c>
      <c r="M11" s="67">
        <f>+L11</f>
        <v>1</v>
      </c>
      <c r="P11" s="67">
        <v>1</v>
      </c>
      <c r="Q11" s="67">
        <v>1.025</v>
      </c>
      <c r="R11" s="67">
        <v>1.025</v>
      </c>
      <c r="S11" s="67">
        <v>1.025</v>
      </c>
      <c r="T11" s="67">
        <v>1.025</v>
      </c>
    </row>
    <row r="12" spans="1:20" ht="12.75">
      <c r="A12" s="77">
        <v>6</v>
      </c>
      <c r="B12" s="78"/>
      <c r="C12" s="78"/>
      <c r="D12" s="78"/>
      <c r="E12" s="78"/>
      <c r="F12" s="79"/>
      <c r="G12" s="79"/>
      <c r="H12" s="80"/>
      <c r="J12" s="67">
        <v>7</v>
      </c>
      <c r="K12" s="67">
        <v>1</v>
      </c>
      <c r="L12" s="67">
        <f t="shared" si="0"/>
        <v>1</v>
      </c>
      <c r="M12" s="67">
        <f>+M11*L12</f>
        <v>1</v>
      </c>
      <c r="P12" s="67">
        <v>1</v>
      </c>
      <c r="Q12" s="67">
        <v>1.025</v>
      </c>
      <c r="R12" s="67">
        <v>1.01</v>
      </c>
      <c r="S12" s="67">
        <v>1.025</v>
      </c>
      <c r="T12" s="67">
        <v>1.025</v>
      </c>
    </row>
    <row r="13" spans="10:20" ht="12.75">
      <c r="J13" s="67">
        <v>8</v>
      </c>
      <c r="K13" s="67">
        <v>1</v>
      </c>
      <c r="L13" s="67">
        <f t="shared" si="0"/>
        <v>1</v>
      </c>
      <c r="M13" s="67">
        <f aca="true" t="shared" si="1" ref="M13:M18">+M12*L13</f>
        <v>1</v>
      </c>
      <c r="P13" s="67">
        <v>1</v>
      </c>
      <c r="Q13" s="67">
        <v>1.025</v>
      </c>
      <c r="R13" s="67">
        <v>1.01</v>
      </c>
      <c r="S13" s="67">
        <v>1.025</v>
      </c>
      <c r="T13" s="67">
        <v>1.03</v>
      </c>
    </row>
    <row r="14" spans="1:20" ht="12.75">
      <c r="A14" s="67" t="s">
        <v>43</v>
      </c>
      <c r="J14" s="67">
        <v>9</v>
      </c>
      <c r="K14" s="67">
        <v>1</v>
      </c>
      <c r="L14" s="67">
        <f t="shared" si="0"/>
        <v>1</v>
      </c>
      <c r="M14" s="67">
        <f t="shared" si="1"/>
        <v>1</v>
      </c>
      <c r="P14" s="67">
        <v>1</v>
      </c>
      <c r="Q14" s="67">
        <v>1.025</v>
      </c>
      <c r="R14" s="67">
        <v>1.01</v>
      </c>
      <c r="S14" s="67">
        <v>1.025</v>
      </c>
      <c r="T14" s="67">
        <v>1.04</v>
      </c>
    </row>
    <row r="15" spans="1:20" ht="19.5" customHeight="1">
      <c r="A15" s="69"/>
      <c r="B15" s="111" t="s">
        <v>30</v>
      </c>
      <c r="C15" s="112"/>
      <c r="D15" s="112"/>
      <c r="E15" s="112"/>
      <c r="F15" s="112"/>
      <c r="G15" s="112"/>
      <c r="H15" s="113"/>
      <c r="J15" s="67">
        <v>10</v>
      </c>
      <c r="K15" s="67">
        <v>1</v>
      </c>
      <c r="L15" s="67">
        <f t="shared" si="0"/>
        <v>1</v>
      </c>
      <c r="M15" s="67">
        <f t="shared" si="1"/>
        <v>1</v>
      </c>
      <c r="P15" s="67">
        <v>1</v>
      </c>
      <c r="Q15" s="67">
        <v>1.025</v>
      </c>
      <c r="R15" s="67">
        <v>1.01</v>
      </c>
      <c r="S15" s="67">
        <v>1.025</v>
      </c>
      <c r="T15" s="67">
        <v>1.05</v>
      </c>
    </row>
    <row r="16" spans="1:20" ht="12.75">
      <c r="A16" s="70" t="s">
        <v>27</v>
      </c>
      <c r="B16" s="71">
        <v>0</v>
      </c>
      <c r="C16" s="71">
        <v>1</v>
      </c>
      <c r="D16" s="71">
        <v>2</v>
      </c>
      <c r="E16" s="71">
        <v>3</v>
      </c>
      <c r="F16" s="71">
        <v>4</v>
      </c>
      <c r="G16" s="71">
        <v>5</v>
      </c>
      <c r="H16" s="72">
        <v>6</v>
      </c>
      <c r="J16" s="67">
        <v>11</v>
      </c>
      <c r="K16" s="67">
        <v>1</v>
      </c>
      <c r="L16" s="67">
        <f t="shared" si="0"/>
        <v>1</v>
      </c>
      <c r="M16" s="67">
        <f t="shared" si="1"/>
        <v>1</v>
      </c>
      <c r="P16" s="67">
        <v>1</v>
      </c>
      <c r="Q16" s="67">
        <v>1.025</v>
      </c>
      <c r="R16" s="67">
        <v>1.01</v>
      </c>
      <c r="S16" s="67">
        <v>1.025</v>
      </c>
      <c r="T16" s="67">
        <v>1.06</v>
      </c>
    </row>
    <row r="17" spans="1:20" ht="21" customHeight="1">
      <c r="A17" s="73">
        <v>0</v>
      </c>
      <c r="B17" s="85">
        <f aca="true" t="shared" si="2" ref="B17:B22">VLOOKUP($A17+B$16,$J$5:$M$10,4,FALSE)</f>
        <v>1</v>
      </c>
      <c r="C17" s="85">
        <f aca="true" t="shared" si="3" ref="C17:G21">VLOOKUP($A17+C$16,$J$5:$M$10,4,FALSE)</f>
        <v>1</v>
      </c>
      <c r="D17" s="85">
        <f t="shared" si="3"/>
        <v>1</v>
      </c>
      <c r="E17" s="85">
        <f t="shared" si="3"/>
        <v>1</v>
      </c>
      <c r="F17" s="85">
        <f t="shared" si="3"/>
        <v>1</v>
      </c>
      <c r="G17" s="85">
        <f t="shared" si="3"/>
        <v>1</v>
      </c>
      <c r="H17" s="75"/>
      <c r="J17" s="67">
        <v>12</v>
      </c>
      <c r="K17" s="67">
        <v>1</v>
      </c>
      <c r="L17" s="67">
        <f t="shared" si="0"/>
        <v>1</v>
      </c>
      <c r="M17" s="67">
        <f t="shared" si="1"/>
        <v>1</v>
      </c>
      <c r="P17" s="67">
        <v>1</v>
      </c>
      <c r="Q17" s="67">
        <v>1.025</v>
      </c>
      <c r="R17" s="67">
        <v>1.01</v>
      </c>
      <c r="S17" s="67">
        <v>1.025</v>
      </c>
      <c r="T17" s="67">
        <v>1.07</v>
      </c>
    </row>
    <row r="18" spans="1:20" ht="12.75">
      <c r="A18" s="73">
        <v>1</v>
      </c>
      <c r="B18" s="85">
        <f t="shared" si="2"/>
        <v>1</v>
      </c>
      <c r="C18" s="85">
        <f t="shared" si="3"/>
        <v>1</v>
      </c>
      <c r="D18" s="85">
        <f t="shared" si="3"/>
        <v>1</v>
      </c>
      <c r="E18" s="85">
        <f t="shared" si="3"/>
        <v>1</v>
      </c>
      <c r="F18" s="85">
        <f t="shared" si="3"/>
        <v>1</v>
      </c>
      <c r="G18" s="76"/>
      <c r="H18" s="75"/>
      <c r="J18" s="67">
        <v>13</v>
      </c>
      <c r="K18" s="67">
        <v>1</v>
      </c>
      <c r="L18" s="67">
        <f t="shared" si="0"/>
        <v>1</v>
      </c>
      <c r="M18" s="67">
        <f t="shared" si="1"/>
        <v>1</v>
      </c>
      <c r="P18" s="67">
        <v>1</v>
      </c>
      <c r="Q18" s="67">
        <v>1.025</v>
      </c>
      <c r="R18" s="67">
        <v>1.01</v>
      </c>
      <c r="S18" s="67">
        <v>1.025</v>
      </c>
      <c r="T18" s="67">
        <v>1.08</v>
      </c>
    </row>
    <row r="19" spans="1:8" ht="12.75">
      <c r="A19" s="73">
        <v>2</v>
      </c>
      <c r="B19" s="85">
        <f t="shared" si="2"/>
        <v>1</v>
      </c>
      <c r="C19" s="85">
        <f t="shared" si="3"/>
        <v>1</v>
      </c>
      <c r="D19" s="85">
        <f t="shared" si="3"/>
        <v>1</v>
      </c>
      <c r="E19" s="85">
        <f t="shared" si="3"/>
        <v>1</v>
      </c>
      <c r="F19" s="76"/>
      <c r="G19" s="76"/>
      <c r="H19" s="75"/>
    </row>
    <row r="20" spans="1:8" ht="12.75">
      <c r="A20" s="73">
        <v>3</v>
      </c>
      <c r="B20" s="85">
        <f t="shared" si="2"/>
        <v>1</v>
      </c>
      <c r="C20" s="85">
        <f t="shared" si="3"/>
        <v>1</v>
      </c>
      <c r="D20" s="85">
        <f t="shared" si="3"/>
        <v>1</v>
      </c>
      <c r="E20" s="76"/>
      <c r="F20" s="76"/>
      <c r="G20" s="76"/>
      <c r="H20" s="75"/>
    </row>
    <row r="21" spans="1:8" ht="12.75">
      <c r="A21" s="73">
        <v>4</v>
      </c>
      <c r="B21" s="85">
        <f t="shared" si="2"/>
        <v>1</v>
      </c>
      <c r="C21" s="85">
        <f t="shared" si="3"/>
        <v>1</v>
      </c>
      <c r="D21" s="76"/>
      <c r="E21" s="76"/>
      <c r="F21" s="76"/>
      <c r="G21" s="76"/>
      <c r="H21" s="75"/>
    </row>
    <row r="22" spans="1:8" ht="12.75">
      <c r="A22" s="73">
        <v>5</v>
      </c>
      <c r="B22" s="85">
        <f t="shared" si="2"/>
        <v>1</v>
      </c>
      <c r="C22" s="76"/>
      <c r="D22" s="76"/>
      <c r="E22" s="76"/>
      <c r="F22" s="76"/>
      <c r="G22" s="76"/>
      <c r="H22" s="75"/>
    </row>
    <row r="23" spans="1:8" ht="12.75">
      <c r="A23" s="77">
        <v>6</v>
      </c>
      <c r="B23" s="78"/>
      <c r="C23" s="78"/>
      <c r="D23" s="78"/>
      <c r="E23" s="78"/>
      <c r="F23" s="79"/>
      <c r="G23" s="79"/>
      <c r="H23" s="80"/>
    </row>
    <row r="25" ht="12.75">
      <c r="A25" s="67" t="s">
        <v>34</v>
      </c>
    </row>
    <row r="26" spans="1:8" ht="12.75">
      <c r="A26" s="69"/>
      <c r="B26" s="111" t="s">
        <v>30</v>
      </c>
      <c r="C26" s="112"/>
      <c r="D26" s="112"/>
      <c r="E26" s="112"/>
      <c r="F26" s="112"/>
      <c r="G26" s="112"/>
      <c r="H26" s="113"/>
    </row>
    <row r="27" spans="1:8" ht="12.75">
      <c r="A27" s="70" t="s">
        <v>27</v>
      </c>
      <c r="B27" s="71">
        <v>0</v>
      </c>
      <c r="C27" s="71">
        <v>1</v>
      </c>
      <c r="D27" s="71">
        <v>2</v>
      </c>
      <c r="E27" s="71">
        <v>3</v>
      </c>
      <c r="F27" s="71">
        <v>4</v>
      </c>
      <c r="G27" s="71">
        <v>5</v>
      </c>
      <c r="H27" s="72">
        <v>6</v>
      </c>
    </row>
    <row r="28" spans="1:8" ht="12.75">
      <c r="A28" s="73">
        <v>0</v>
      </c>
      <c r="B28" s="74">
        <f aca="true" t="shared" si="4" ref="B28:G28">+B6*B17</f>
        <v>3209</v>
      </c>
      <c r="C28" s="74">
        <f t="shared" si="4"/>
        <v>1163</v>
      </c>
      <c r="D28" s="74">
        <f t="shared" si="4"/>
        <v>39</v>
      </c>
      <c r="E28" s="74">
        <f t="shared" si="4"/>
        <v>17</v>
      </c>
      <c r="F28" s="74">
        <f t="shared" si="4"/>
        <v>7</v>
      </c>
      <c r="G28" s="74">
        <f t="shared" si="4"/>
        <v>21</v>
      </c>
      <c r="H28" s="75"/>
    </row>
    <row r="29" spans="1:8" ht="12.75">
      <c r="A29" s="73">
        <v>1</v>
      </c>
      <c r="B29" s="74">
        <f>+B7*B18</f>
        <v>3367</v>
      </c>
      <c r="C29" s="74">
        <f>+C7*C18</f>
        <v>1292</v>
      </c>
      <c r="D29" s="74">
        <f>+D7*D18</f>
        <v>37</v>
      </c>
      <c r="E29" s="74">
        <f>+E7*E18</f>
        <v>24</v>
      </c>
      <c r="F29" s="74">
        <f>+F7*F18</f>
        <v>10</v>
      </c>
      <c r="G29" s="76"/>
      <c r="H29" s="75"/>
    </row>
    <row r="30" spans="1:8" ht="12.75">
      <c r="A30" s="73">
        <v>2</v>
      </c>
      <c r="B30" s="74">
        <f>+B8*B19</f>
        <v>3871</v>
      </c>
      <c r="C30" s="74">
        <f>+C8*C19</f>
        <v>1474</v>
      </c>
      <c r="D30" s="74">
        <f>+D8*D19</f>
        <v>53</v>
      </c>
      <c r="E30" s="74">
        <f>+E8*E19</f>
        <v>22</v>
      </c>
      <c r="F30" s="76"/>
      <c r="G30" s="76"/>
      <c r="H30" s="75"/>
    </row>
    <row r="31" spans="1:8" ht="12.75">
      <c r="A31" s="73">
        <v>3</v>
      </c>
      <c r="B31" s="74">
        <f>+B9*B20</f>
        <v>4239</v>
      </c>
      <c r="C31" s="74">
        <f>+C9*C20</f>
        <v>1678</v>
      </c>
      <c r="D31" s="74">
        <f>+D9*D20</f>
        <v>103</v>
      </c>
      <c r="E31" s="76"/>
      <c r="F31" s="76"/>
      <c r="G31" s="76"/>
      <c r="H31" s="75"/>
    </row>
    <row r="32" spans="1:8" ht="12.75">
      <c r="A32" s="73">
        <v>4</v>
      </c>
      <c r="B32" s="74">
        <f>+B10*B21</f>
        <v>4929</v>
      </c>
      <c r="C32" s="74">
        <f>+C10*C21</f>
        <v>1865</v>
      </c>
      <c r="D32" s="76"/>
      <c r="E32" s="76"/>
      <c r="F32" s="76"/>
      <c r="G32" s="76"/>
      <c r="H32" s="75"/>
    </row>
    <row r="33" spans="1:8" ht="12.75">
      <c r="A33" s="73">
        <v>5</v>
      </c>
      <c r="B33" s="74">
        <f>+B11*B22</f>
        <v>5217</v>
      </c>
      <c r="C33" s="76"/>
      <c r="D33" s="76"/>
      <c r="E33" s="76"/>
      <c r="F33" s="76"/>
      <c r="G33" s="76"/>
      <c r="H33" s="75"/>
    </row>
    <row r="34" spans="1:8" ht="12.75">
      <c r="A34" s="77">
        <v>6</v>
      </c>
      <c r="B34" s="78"/>
      <c r="C34" s="78"/>
      <c r="D34" s="78"/>
      <c r="E34" s="78"/>
      <c r="F34" s="79"/>
      <c r="G34" s="79"/>
      <c r="H34" s="80"/>
    </row>
    <row r="36" ht="12.75">
      <c r="A36" s="67" t="s">
        <v>35</v>
      </c>
    </row>
    <row r="37" spans="1:8" ht="18" customHeight="1">
      <c r="A37" s="69"/>
      <c r="B37" s="111" t="s">
        <v>30</v>
      </c>
      <c r="C37" s="112"/>
      <c r="D37" s="112"/>
      <c r="E37" s="112"/>
      <c r="F37" s="112"/>
      <c r="G37" s="112"/>
      <c r="H37" s="113"/>
    </row>
    <row r="38" spans="1:9" ht="12.75">
      <c r="A38" s="70" t="s">
        <v>27</v>
      </c>
      <c r="B38" s="71">
        <v>0</v>
      </c>
      <c r="C38" s="71">
        <v>1</v>
      </c>
      <c r="D38" s="71">
        <v>2</v>
      </c>
      <c r="E38" s="71">
        <v>3</v>
      </c>
      <c r="F38" s="71">
        <v>4</v>
      </c>
      <c r="G38" s="71">
        <v>5</v>
      </c>
      <c r="H38" s="72">
        <v>6</v>
      </c>
      <c r="I38" s="67" t="s">
        <v>5</v>
      </c>
    </row>
    <row r="39" spans="1:9" ht="12.75">
      <c r="A39" s="73">
        <v>0</v>
      </c>
      <c r="B39" s="74">
        <f aca="true" t="shared" si="5" ref="B39:B44">+B28</f>
        <v>3209</v>
      </c>
      <c r="C39" s="74">
        <f>+B39+C28</f>
        <v>4372</v>
      </c>
      <c r="D39" s="74">
        <f aca="true" t="shared" si="6" ref="D39:G42">+C39+D28</f>
        <v>4411</v>
      </c>
      <c r="E39" s="74">
        <f t="shared" si="6"/>
        <v>4428</v>
      </c>
      <c r="F39" s="74">
        <f t="shared" si="6"/>
        <v>4435</v>
      </c>
      <c r="G39" s="74">
        <f t="shared" si="6"/>
        <v>4456</v>
      </c>
      <c r="H39" s="75"/>
      <c r="I39" s="68">
        <v>0</v>
      </c>
    </row>
    <row r="40" spans="1:9" ht="12.75">
      <c r="A40" s="73">
        <v>1</v>
      </c>
      <c r="B40" s="74">
        <f t="shared" si="5"/>
        <v>3367</v>
      </c>
      <c r="C40" s="74">
        <f>+B40+C29</f>
        <v>4659</v>
      </c>
      <c r="D40" s="74">
        <f t="shared" si="6"/>
        <v>4696</v>
      </c>
      <c r="E40" s="74">
        <f t="shared" si="6"/>
        <v>4720</v>
      </c>
      <c r="F40" s="74">
        <f t="shared" si="6"/>
        <v>4730</v>
      </c>
      <c r="G40" s="76">
        <f>+F40*F$46</f>
        <v>4752.3968432919955</v>
      </c>
      <c r="H40" s="75"/>
      <c r="I40" s="68">
        <f>+G40-F40</f>
        <v>22.396843291995538</v>
      </c>
    </row>
    <row r="41" spans="1:9" ht="12.75">
      <c r="A41" s="73">
        <v>2</v>
      </c>
      <c r="B41" s="74">
        <f t="shared" si="5"/>
        <v>3871</v>
      </c>
      <c r="C41" s="74">
        <f>+B41+C30</f>
        <v>5345</v>
      </c>
      <c r="D41" s="74">
        <f t="shared" si="6"/>
        <v>5398</v>
      </c>
      <c r="E41" s="74">
        <f t="shared" si="6"/>
        <v>5420</v>
      </c>
      <c r="F41" s="76">
        <f>+E41*E$46</f>
        <v>5430.072146917359</v>
      </c>
      <c r="G41" s="76">
        <f>+F41*F$46</f>
        <v>5455.783875234216</v>
      </c>
      <c r="H41" s="75"/>
      <c r="I41" s="68">
        <f>+G41-E41</f>
        <v>35.783875234215884</v>
      </c>
    </row>
    <row r="42" spans="1:9" ht="12.75">
      <c r="A42" s="73">
        <v>3</v>
      </c>
      <c r="B42" s="74">
        <f t="shared" si="5"/>
        <v>4239</v>
      </c>
      <c r="C42" s="74">
        <f>+B42+C31</f>
        <v>5917</v>
      </c>
      <c r="D42" s="74">
        <f t="shared" si="6"/>
        <v>6020</v>
      </c>
      <c r="E42" s="76">
        <f>+D42*D$46</f>
        <v>6046.146845915201</v>
      </c>
      <c r="F42" s="76">
        <f>+E42*E$46</f>
        <v>6057.382580106342</v>
      </c>
      <c r="G42" s="76">
        <f>+F42*F$46</f>
        <v>6086.06466222184</v>
      </c>
      <c r="H42" s="75"/>
      <c r="I42" s="68">
        <f>+G42-D42</f>
        <v>66.06466222184008</v>
      </c>
    </row>
    <row r="43" spans="1:9" ht="12.75">
      <c r="A43" s="73">
        <v>4</v>
      </c>
      <c r="B43" s="74">
        <f t="shared" si="5"/>
        <v>4929</v>
      </c>
      <c r="C43" s="74">
        <f>+B43+C32</f>
        <v>6794</v>
      </c>
      <c r="D43" s="76">
        <f>+C43*C$46</f>
        <v>6871.672497905683</v>
      </c>
      <c r="E43" s="76">
        <f>+D43*D$46</f>
        <v>6901.518438434332</v>
      </c>
      <c r="F43" s="76">
        <f>+E43*E$46</f>
        <v>6914.343735051449</v>
      </c>
      <c r="G43" s="76">
        <f>+F43*F$46</f>
        <v>6947.083581373</v>
      </c>
      <c r="H43" s="75"/>
      <c r="I43" s="68">
        <f>+G43-C43</f>
        <v>153.08358137300002</v>
      </c>
    </row>
    <row r="44" spans="1:9" ht="12.75">
      <c r="A44" s="73">
        <v>5</v>
      </c>
      <c r="B44" s="74">
        <f t="shared" si="5"/>
        <v>5217</v>
      </c>
      <c r="C44" s="76">
        <f>+B44*B$46</f>
        <v>7204.327249553912</v>
      </c>
      <c r="D44" s="76">
        <f>+C44*C$46</f>
        <v>7286.690819351208</v>
      </c>
      <c r="E44" s="76">
        <f>+D44*D$46</f>
        <v>7318.3393213587315</v>
      </c>
      <c r="F44" s="76">
        <f>+E44*E$46</f>
        <v>7331.939208597811</v>
      </c>
      <c r="G44" s="76">
        <f>+F44*F$46</f>
        <v>7366.656395380348</v>
      </c>
      <c r="H44" s="75"/>
      <c r="I44" s="68">
        <f>+G44-B44</f>
        <v>2149.656395380348</v>
      </c>
    </row>
    <row r="45" spans="1:10" ht="12.75">
      <c r="A45" s="77">
        <v>6</v>
      </c>
      <c r="B45" s="78"/>
      <c r="C45" s="78"/>
      <c r="D45" s="78"/>
      <c r="E45" s="78"/>
      <c r="F45" s="79"/>
      <c r="G45" s="79"/>
      <c r="H45" s="80"/>
      <c r="J45" s="67" t="s">
        <v>8</v>
      </c>
    </row>
    <row r="46" spans="1:10" ht="12.75">
      <c r="A46" s="81"/>
      <c r="B46" s="10">
        <f>SUM(C39:C43)/SUM(B39:B43)</f>
        <v>1.3809329594697934</v>
      </c>
      <c r="C46" s="10">
        <f>SUM(D39:D42)/SUM(C39:C42)</f>
        <v>1.0114325136746662</v>
      </c>
      <c r="D46" s="10">
        <f>SUM(E39:E41)/SUM(D39:D41)</f>
        <v>1.004343329886246</v>
      </c>
      <c r="E46" s="10">
        <f>SUM(F39:F40)/SUM(E39:E40)</f>
        <v>1.0018583296895496</v>
      </c>
      <c r="F46" s="10">
        <f>SUM(G39)/SUM(F39)</f>
        <v>1.0047350620067643</v>
      </c>
      <c r="G46" s="82"/>
      <c r="H46" s="81"/>
      <c r="I46" s="68">
        <f>SUM(I39:I45)</f>
        <v>2426.9853575013994</v>
      </c>
      <c r="J46" s="68">
        <f>+I83-I46</f>
        <v>0</v>
      </c>
    </row>
    <row r="48" ht="12.75">
      <c r="A48" s="67" t="s">
        <v>36</v>
      </c>
    </row>
    <row r="49" spans="1:8" ht="18" customHeight="1">
      <c r="A49" s="69"/>
      <c r="B49" s="111" t="s">
        <v>30</v>
      </c>
      <c r="C49" s="112"/>
      <c r="D49" s="112"/>
      <c r="E49" s="112"/>
      <c r="F49" s="112"/>
      <c r="G49" s="112"/>
      <c r="H49" s="113"/>
    </row>
    <row r="50" spans="1:8" ht="12.75">
      <c r="A50" s="70" t="s">
        <v>27</v>
      </c>
      <c r="B50" s="71">
        <v>0</v>
      </c>
      <c r="C50" s="71">
        <v>1</v>
      </c>
      <c r="D50" s="71">
        <v>2</v>
      </c>
      <c r="E50" s="71">
        <v>3</v>
      </c>
      <c r="F50" s="71">
        <v>4</v>
      </c>
      <c r="G50" s="71">
        <v>5</v>
      </c>
      <c r="H50" s="72">
        <v>6</v>
      </c>
    </row>
    <row r="51" spans="1:8" ht="12.75">
      <c r="A51" s="73">
        <v>0</v>
      </c>
      <c r="B51" s="74">
        <f aca="true" t="shared" si="7" ref="B51:B56">+B39</f>
        <v>3209</v>
      </c>
      <c r="C51" s="74">
        <f aca="true" t="shared" si="8" ref="C51:G54">+C39-B39</f>
        <v>1163</v>
      </c>
      <c r="D51" s="74">
        <f t="shared" si="8"/>
        <v>39</v>
      </c>
      <c r="E51" s="74">
        <f t="shared" si="8"/>
        <v>17</v>
      </c>
      <c r="F51" s="74">
        <f t="shared" si="8"/>
        <v>7</v>
      </c>
      <c r="G51" s="74">
        <f t="shared" si="8"/>
        <v>21</v>
      </c>
      <c r="H51" s="75"/>
    </row>
    <row r="52" spans="1:8" ht="12.75">
      <c r="A52" s="73">
        <v>1</v>
      </c>
      <c r="B52" s="74">
        <f t="shared" si="7"/>
        <v>3367</v>
      </c>
      <c r="C52" s="74">
        <f t="shared" si="8"/>
        <v>1292</v>
      </c>
      <c r="D52" s="74">
        <f t="shared" si="8"/>
        <v>37</v>
      </c>
      <c r="E52" s="74">
        <f t="shared" si="8"/>
        <v>24</v>
      </c>
      <c r="F52" s="74">
        <f t="shared" si="8"/>
        <v>10</v>
      </c>
      <c r="G52" s="76">
        <f t="shared" si="8"/>
        <v>22.396843291995538</v>
      </c>
      <c r="H52" s="75"/>
    </row>
    <row r="53" spans="1:8" ht="12.75">
      <c r="A53" s="73">
        <v>2</v>
      </c>
      <c r="B53" s="74">
        <f t="shared" si="7"/>
        <v>3871</v>
      </c>
      <c r="C53" s="74">
        <f t="shared" si="8"/>
        <v>1474</v>
      </c>
      <c r="D53" s="74">
        <f t="shared" si="8"/>
        <v>53</v>
      </c>
      <c r="E53" s="74">
        <f t="shared" si="8"/>
        <v>22</v>
      </c>
      <c r="F53" s="76">
        <f t="shared" si="8"/>
        <v>10.072146917358623</v>
      </c>
      <c r="G53" s="76">
        <f t="shared" si="8"/>
        <v>25.71172831685726</v>
      </c>
      <c r="H53" s="75"/>
    </row>
    <row r="54" spans="1:8" ht="12.75">
      <c r="A54" s="73">
        <v>3</v>
      </c>
      <c r="B54" s="74">
        <f t="shared" si="7"/>
        <v>4239</v>
      </c>
      <c r="C54" s="74">
        <f t="shared" si="8"/>
        <v>1678</v>
      </c>
      <c r="D54" s="74">
        <f t="shared" si="8"/>
        <v>103</v>
      </c>
      <c r="E54" s="76">
        <f t="shared" si="8"/>
        <v>26.146845915201084</v>
      </c>
      <c r="F54" s="76">
        <f t="shared" si="8"/>
        <v>11.235734191141091</v>
      </c>
      <c r="G54" s="76">
        <f t="shared" si="8"/>
        <v>28.682082115497906</v>
      </c>
      <c r="H54" s="75"/>
    </row>
    <row r="55" spans="1:8" ht="12.75">
      <c r="A55" s="73">
        <v>4</v>
      </c>
      <c r="B55" s="74">
        <f t="shared" si="7"/>
        <v>4929</v>
      </c>
      <c r="C55" s="74">
        <f aca="true" t="shared" si="9" ref="C55:G56">+C43-B43</f>
        <v>1865</v>
      </c>
      <c r="D55" s="76">
        <f t="shared" si="9"/>
        <v>77.67249790568258</v>
      </c>
      <c r="E55" s="76">
        <f t="shared" si="9"/>
        <v>29.845940528649407</v>
      </c>
      <c r="F55" s="76">
        <f t="shared" si="9"/>
        <v>12.825296617116692</v>
      </c>
      <c r="G55" s="76">
        <f t="shared" si="9"/>
        <v>32.73984632155134</v>
      </c>
      <c r="H55" s="75"/>
    </row>
    <row r="56" spans="1:9" ht="12.75">
      <c r="A56" s="73">
        <v>5</v>
      </c>
      <c r="B56" s="74">
        <f t="shared" si="7"/>
        <v>5217</v>
      </c>
      <c r="C56" s="76">
        <f t="shared" si="9"/>
        <v>1987.3272495539122</v>
      </c>
      <c r="D56" s="76">
        <f t="shared" si="9"/>
        <v>82.3635697972959</v>
      </c>
      <c r="E56" s="76">
        <f t="shared" si="9"/>
        <v>31.648502007523348</v>
      </c>
      <c r="F56" s="76">
        <f t="shared" si="9"/>
        <v>13.59988723907918</v>
      </c>
      <c r="G56" s="76">
        <f t="shared" si="9"/>
        <v>34.71718678253728</v>
      </c>
      <c r="H56" s="75"/>
      <c r="I56" s="68"/>
    </row>
    <row r="57" spans="1:8" ht="12.75">
      <c r="A57" s="77">
        <v>6</v>
      </c>
      <c r="B57" s="78"/>
      <c r="C57" s="78"/>
      <c r="D57" s="78"/>
      <c r="E57" s="78"/>
      <c r="F57" s="79"/>
      <c r="G57" s="79"/>
      <c r="H57" s="80"/>
    </row>
    <row r="59" ht="12.75">
      <c r="A59" s="67" t="s">
        <v>44</v>
      </c>
    </row>
    <row r="60" spans="1:8" ht="12.75">
      <c r="A60" s="69"/>
      <c r="B60" s="111" t="s">
        <v>30</v>
      </c>
      <c r="C60" s="112"/>
      <c r="D60" s="112"/>
      <c r="E60" s="112"/>
      <c r="F60" s="112"/>
      <c r="G60" s="112"/>
      <c r="H60" s="113"/>
    </row>
    <row r="61" spans="1:8" ht="12.75">
      <c r="A61" s="70" t="s">
        <v>27</v>
      </c>
      <c r="B61" s="71">
        <v>0</v>
      </c>
      <c r="C61" s="71">
        <v>1</v>
      </c>
      <c r="D61" s="71">
        <v>2</v>
      </c>
      <c r="E61" s="71">
        <v>3</v>
      </c>
      <c r="F61" s="71">
        <v>4</v>
      </c>
      <c r="G61" s="71">
        <v>5</v>
      </c>
      <c r="H61" s="72">
        <v>6</v>
      </c>
    </row>
    <row r="62" spans="1:8" ht="12.75">
      <c r="A62" s="73">
        <v>0</v>
      </c>
      <c r="B62" s="74"/>
      <c r="C62" s="74"/>
      <c r="D62" s="74"/>
      <c r="E62" s="74"/>
      <c r="F62" s="74"/>
      <c r="G62" s="74"/>
      <c r="H62" s="75"/>
    </row>
    <row r="63" spans="1:8" ht="12.75">
      <c r="A63" s="73">
        <v>1</v>
      </c>
      <c r="B63" s="74"/>
      <c r="C63" s="74"/>
      <c r="D63" s="74"/>
      <c r="E63" s="74"/>
      <c r="F63" s="74"/>
      <c r="G63" s="86">
        <f>VLOOKUP($A63+G$75,$J$5:$M$18,4,FALSE)</f>
        <v>1</v>
      </c>
      <c r="H63" s="75"/>
    </row>
    <row r="64" spans="1:8" ht="12.75">
      <c r="A64" s="73">
        <v>2</v>
      </c>
      <c r="B64" s="74"/>
      <c r="C64" s="74"/>
      <c r="D64" s="74"/>
      <c r="E64" s="74"/>
      <c r="F64" s="86">
        <f>VLOOKUP($A64+F$75,$J$5:$M$18,4,FALSE)</f>
        <v>1</v>
      </c>
      <c r="G64" s="86">
        <f>VLOOKUP($A64+G$75,$J$5:$M$18,4,FALSE)</f>
        <v>1</v>
      </c>
      <c r="H64" s="75"/>
    </row>
    <row r="65" spans="1:8" ht="12.75">
      <c r="A65" s="73">
        <v>3</v>
      </c>
      <c r="B65" s="74"/>
      <c r="C65" s="74"/>
      <c r="D65" s="74"/>
      <c r="E65" s="86">
        <f>VLOOKUP($A65+E$75,$J$5:$M$18,4,FALSE)</f>
        <v>1</v>
      </c>
      <c r="F65" s="86">
        <f>VLOOKUP($A65+F$75,$J$5:$M$18,4,FALSE)</f>
        <v>1</v>
      </c>
      <c r="G65" s="86">
        <f>VLOOKUP($A65+G$75,$J$5:$M$18,4,FALSE)</f>
        <v>1</v>
      </c>
      <c r="H65" s="75"/>
    </row>
    <row r="66" spans="1:8" ht="12.75">
      <c r="A66" s="73">
        <v>4</v>
      </c>
      <c r="B66" s="74"/>
      <c r="C66" s="74"/>
      <c r="D66" s="86">
        <f>VLOOKUP($A66+D$75,$J$5:$M$18,4,FALSE)</f>
        <v>1</v>
      </c>
      <c r="E66" s="86">
        <f>VLOOKUP($A66+E$75,$J$5:$M$18,4,FALSE)</f>
        <v>1</v>
      </c>
      <c r="F66" s="86">
        <f>VLOOKUP($A66+F$75,$J$5:$M$18,4,FALSE)</f>
        <v>1</v>
      </c>
      <c r="G66" s="86">
        <f>VLOOKUP($A66+G$75,$J$5:$M$18,4,FALSE)</f>
        <v>1</v>
      </c>
      <c r="H66" s="75"/>
    </row>
    <row r="67" spans="1:8" ht="12.75">
      <c r="A67" s="73">
        <v>5</v>
      </c>
      <c r="B67" s="74"/>
      <c r="C67" s="86">
        <f>VLOOKUP($A67+C$75,$J$5:$M$18,4,FALSE)</f>
        <v>1</v>
      </c>
      <c r="D67" s="86">
        <f>VLOOKUP($A67+D$75,$J$5:$M$18,4,FALSE)</f>
        <v>1</v>
      </c>
      <c r="E67" s="86">
        <f>VLOOKUP($A67+E$75,$J$5:$M$18,4,FALSE)</f>
        <v>1</v>
      </c>
      <c r="F67" s="86">
        <f>VLOOKUP($A67+F$75,$J$5:$M$18,4,FALSE)</f>
        <v>1</v>
      </c>
      <c r="G67" s="86">
        <f>VLOOKUP($A67+G$75,$J$5:$M$18,4,FALSE)</f>
        <v>1</v>
      </c>
      <c r="H67" s="75"/>
    </row>
    <row r="68" spans="1:8" ht="12.75">
      <c r="A68" s="77">
        <v>6</v>
      </c>
      <c r="B68" s="78"/>
      <c r="C68" s="78"/>
      <c r="D68" s="78"/>
      <c r="E68" s="78"/>
      <c r="F68" s="79"/>
      <c r="G68" s="79"/>
      <c r="H68" s="80"/>
    </row>
    <row r="73" ht="12.75">
      <c r="A73" s="67" t="s">
        <v>37</v>
      </c>
    </row>
    <row r="74" spans="1:8" ht="12.75">
      <c r="A74" s="69"/>
      <c r="B74" s="111" t="s">
        <v>30</v>
      </c>
      <c r="C74" s="112"/>
      <c r="D74" s="112"/>
      <c r="E74" s="112"/>
      <c r="F74" s="112"/>
      <c r="G74" s="112"/>
      <c r="H74" s="113"/>
    </row>
    <row r="75" spans="1:8" ht="12.75">
      <c r="A75" s="70" t="s">
        <v>27</v>
      </c>
      <c r="B75" s="71">
        <v>0</v>
      </c>
      <c r="C75" s="71">
        <v>1</v>
      </c>
      <c r="D75" s="71">
        <v>2</v>
      </c>
      <c r="E75" s="71">
        <v>3</v>
      </c>
      <c r="F75" s="71">
        <v>4</v>
      </c>
      <c r="G75" s="71">
        <v>5</v>
      </c>
      <c r="H75" s="72">
        <v>6</v>
      </c>
    </row>
    <row r="76" spans="1:8" ht="12.75">
      <c r="A76" s="73">
        <v>0</v>
      </c>
      <c r="B76" s="74"/>
      <c r="C76" s="74"/>
      <c r="D76" s="74"/>
      <c r="E76" s="74"/>
      <c r="F76" s="74"/>
      <c r="G76" s="74"/>
      <c r="H76" s="75"/>
    </row>
    <row r="77" spans="1:9" ht="12.75">
      <c r="A77" s="73">
        <v>1</v>
      </c>
      <c r="B77" s="74"/>
      <c r="C77" s="74"/>
      <c r="D77" s="74"/>
      <c r="E77" s="74"/>
      <c r="F77" s="74"/>
      <c r="G77" s="76">
        <f>VLOOKUP($A77+G$75,$J$5:$M$18,4,FALSE)*G52</f>
        <v>22.396843291995538</v>
      </c>
      <c r="H77" s="75"/>
      <c r="I77" s="68">
        <f>SUM(G77:G77)</f>
        <v>22.396843291995538</v>
      </c>
    </row>
    <row r="78" spans="1:9" ht="12.75">
      <c r="A78" s="73">
        <v>2</v>
      </c>
      <c r="B78" s="74"/>
      <c r="C78" s="74"/>
      <c r="D78" s="74"/>
      <c r="E78" s="74"/>
      <c r="F78" s="76">
        <f>VLOOKUP($A78+F$75,$J$5:$M$18,4,FALSE)*F53</f>
        <v>10.072146917358623</v>
      </c>
      <c r="G78" s="76">
        <f>VLOOKUP($A78+G$75,$J$5:$M$18,4,FALSE)*G53</f>
        <v>25.71172831685726</v>
      </c>
      <c r="H78" s="75"/>
      <c r="I78" s="68">
        <f>SUM(F78:G78)</f>
        <v>35.783875234215884</v>
      </c>
    </row>
    <row r="79" spans="1:9" ht="12.75">
      <c r="A79" s="73">
        <v>3</v>
      </c>
      <c r="B79" s="74"/>
      <c r="C79" s="74"/>
      <c r="D79" s="74"/>
      <c r="E79" s="76">
        <f>VLOOKUP($A79+E$75,$J$5:$M$18,4,FALSE)*E54</f>
        <v>26.146845915201084</v>
      </c>
      <c r="F79" s="76">
        <f>VLOOKUP($A79+F$75,$J$5:$M$18,4,FALSE)*F54</f>
        <v>11.235734191141091</v>
      </c>
      <c r="G79" s="76">
        <f>VLOOKUP($A79+G$75,$J$5:$M$18,4,FALSE)*G54</f>
        <v>28.682082115497906</v>
      </c>
      <c r="H79" s="75"/>
      <c r="I79" s="68">
        <f>SUM(E79:G79)</f>
        <v>66.06466222184008</v>
      </c>
    </row>
    <row r="80" spans="1:9" ht="12.75">
      <c r="A80" s="73">
        <v>4</v>
      </c>
      <c r="B80" s="74"/>
      <c r="C80" s="74"/>
      <c r="D80" s="76">
        <f>VLOOKUP($A80+D$75,$J$5:$M$18,4,FALSE)*D55</f>
        <v>77.67249790568258</v>
      </c>
      <c r="E80" s="76">
        <f>VLOOKUP($A80+E$75,$J$5:$M$18,4,FALSE)*E55</f>
        <v>29.845940528649407</v>
      </c>
      <c r="F80" s="76">
        <f>VLOOKUP($A80+F$75,$J$5:$M$18,4,FALSE)*F55</f>
        <v>12.825296617116692</v>
      </c>
      <c r="G80" s="76">
        <f>VLOOKUP($A80+G$75,$J$5:$M$18,4,FALSE)*G55</f>
        <v>32.73984632155134</v>
      </c>
      <c r="H80" s="75"/>
      <c r="I80" s="68">
        <f>SUM(D80:G80)</f>
        <v>153.08358137300002</v>
      </c>
    </row>
    <row r="81" spans="1:9" ht="12.75">
      <c r="A81" s="73">
        <v>5</v>
      </c>
      <c r="B81" s="74"/>
      <c r="C81" s="76">
        <f>VLOOKUP($A81+C$75,$J$5:$M$18,4,FALSE)*C56</f>
        <v>1987.3272495539122</v>
      </c>
      <c r="D81" s="76">
        <f>VLOOKUP($A81+D$75,$J$5:$M$18,4,FALSE)*D56</f>
        <v>82.3635697972959</v>
      </c>
      <c r="E81" s="76">
        <f>VLOOKUP($A81+E$75,$J$5:$M$18,4,FALSE)*E56</f>
        <v>31.648502007523348</v>
      </c>
      <c r="F81" s="76">
        <f>VLOOKUP($A81+F$75,$J$5:$M$18,4,FALSE)*F56</f>
        <v>13.59988723907918</v>
      </c>
      <c r="G81" s="76">
        <f>VLOOKUP($A81+G$75,$J$5:$M$18,4,FALSE)*G56</f>
        <v>34.71718678253728</v>
      </c>
      <c r="H81" s="75"/>
      <c r="I81" s="68">
        <f>SUM(C81:G81)</f>
        <v>2149.656395380348</v>
      </c>
    </row>
    <row r="82" spans="1:8" ht="12.75">
      <c r="A82" s="77">
        <v>6</v>
      </c>
      <c r="B82" s="78"/>
      <c r="C82" s="78"/>
      <c r="D82" s="78"/>
      <c r="E82" s="78"/>
      <c r="F82" s="79"/>
      <c r="G82" s="79"/>
      <c r="H82" s="80"/>
    </row>
    <row r="83" ht="12.75">
      <c r="I83" s="68">
        <f>SUM(I76:I82)</f>
        <v>2426.9853575013994</v>
      </c>
    </row>
  </sheetData>
  <mergeCells count="9">
    <mergeCell ref="A1:H1"/>
    <mergeCell ref="B37:H37"/>
    <mergeCell ref="B4:H4"/>
    <mergeCell ref="B15:H15"/>
    <mergeCell ref="M3:M4"/>
    <mergeCell ref="B26:H26"/>
    <mergeCell ref="B49:H49"/>
    <mergeCell ref="B74:H74"/>
    <mergeCell ref="B60:H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&amp;R&amp;9Fortis Bank Insurance
Corporate Actuarial Control</oddHeader>
    <oddFooter>&amp;L&amp;9Loss Reserving Techniques in Non-Life
(E. Van den Borre)&amp;C&amp;P
&amp;R&amp;9&amp;A&amp;10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60"/>
  <sheetViews>
    <sheetView workbookViewId="0" topLeftCell="A1">
      <selection activeCell="K7" sqref="K7"/>
    </sheetView>
  </sheetViews>
  <sheetFormatPr defaultColWidth="9.140625" defaultRowHeight="12.75"/>
  <cols>
    <col min="1" max="2" width="9.140625" style="88" customWidth="1"/>
    <col min="3" max="3" width="9.8515625" style="88" bestFit="1" customWidth="1"/>
    <col min="4" max="8" width="9.140625" style="88" customWidth="1"/>
    <col min="9" max="9" width="10.57421875" style="88" bestFit="1" customWidth="1"/>
    <col min="10" max="10" width="9.7109375" style="88" bestFit="1" customWidth="1"/>
    <col min="11" max="11" width="10.57421875" style="88" bestFit="1" customWidth="1"/>
    <col min="12" max="16384" width="9.140625" style="88" customWidth="1"/>
  </cols>
  <sheetData>
    <row r="3" spans="2:5" ht="15">
      <c r="B3" s="88" t="s">
        <v>45</v>
      </c>
      <c r="C3" s="88" t="s">
        <v>46</v>
      </c>
      <c r="D3" s="88" t="s">
        <v>56</v>
      </c>
      <c r="E3" s="88" t="s">
        <v>57</v>
      </c>
    </row>
    <row r="4" spans="2:5" ht="15">
      <c r="B4" s="88">
        <v>1</v>
      </c>
      <c r="C4" s="88">
        <v>1.4924082156607685</v>
      </c>
      <c r="D4" s="91">
        <f>+D18</f>
        <v>1.2242662774937283</v>
      </c>
      <c r="E4" s="91">
        <f>+J18</f>
        <v>1.3787829697099727</v>
      </c>
    </row>
    <row r="5" spans="2:5" ht="15">
      <c r="B5" s="88">
        <v>2</v>
      </c>
      <c r="C5" s="88">
        <v>1.0777110033433777</v>
      </c>
      <c r="D5" s="91">
        <f aca="true" t="shared" si="0" ref="D5:D11">+D19</f>
        <v>1.0978889903092526</v>
      </c>
      <c r="E5" s="91">
        <f aca="true" t="shared" si="1" ref="E5:E11">+J19</f>
        <v>1.1098031818499696</v>
      </c>
    </row>
    <row r="6" spans="2:5" ht="15">
      <c r="B6" s="88">
        <v>3</v>
      </c>
      <c r="C6" s="88">
        <v>1.0228761330185663</v>
      </c>
      <c r="D6" s="91">
        <f t="shared" si="0"/>
        <v>1.0427271301367764</v>
      </c>
      <c r="E6" s="91">
        <f t="shared" si="1"/>
        <v>1.04024031852032</v>
      </c>
    </row>
    <row r="7" spans="2:5" ht="15">
      <c r="B7" s="88">
        <v>4</v>
      </c>
      <c r="C7" s="88">
        <v>1.0148391662738914</v>
      </c>
      <c r="D7" s="91">
        <f t="shared" si="0"/>
        <v>1.0186497750559846</v>
      </c>
      <c r="E7" s="91">
        <f t="shared" si="1"/>
        <v>1.0161516657431404</v>
      </c>
    </row>
    <row r="8" spans="2:5" ht="15">
      <c r="B8" s="88">
        <v>5</v>
      </c>
      <c r="C8" s="88">
        <v>1.006960220050355</v>
      </c>
      <c r="D8" s="91">
        <f t="shared" si="0"/>
        <v>1.0081403573917889</v>
      </c>
      <c r="E8" s="91">
        <f t="shared" si="1"/>
        <v>1.0068112223518995</v>
      </c>
    </row>
    <row r="9" spans="2:5" ht="15">
      <c r="B9" s="88">
        <v>6</v>
      </c>
      <c r="C9" s="88">
        <v>1.0051456677684136</v>
      </c>
      <c r="D9" s="91">
        <f t="shared" si="0"/>
        <v>1.0035531484035132</v>
      </c>
      <c r="E9" s="91">
        <f t="shared" si="1"/>
        <v>1.0029670597718259</v>
      </c>
    </row>
    <row r="10" spans="2:5" ht="15">
      <c r="B10" s="88">
        <v>7</v>
      </c>
      <c r="C10" s="88">
        <v>1.0010744897343513</v>
      </c>
      <c r="D10" s="91">
        <f t="shared" si="0"/>
        <v>1.001550897948304</v>
      </c>
      <c r="E10" s="91">
        <f t="shared" si="1"/>
        <v>1.0013239092579547</v>
      </c>
    </row>
    <row r="11" spans="2:5" ht="15">
      <c r="B11" s="88">
        <v>8</v>
      </c>
      <c r="C11" s="88">
        <v>1.0010559658253413</v>
      </c>
      <c r="D11" s="91">
        <f t="shared" si="0"/>
        <v>1.0006769445497057</v>
      </c>
      <c r="E11" s="91">
        <f t="shared" si="1"/>
        <v>1.0006021518101014</v>
      </c>
    </row>
    <row r="13" spans="1:7" ht="15.75">
      <c r="A13" s="87" t="s">
        <v>47</v>
      </c>
      <c r="G13" s="87" t="s">
        <v>54</v>
      </c>
    </row>
    <row r="14" spans="2:11" ht="15">
      <c r="B14" s="89" t="s">
        <v>50</v>
      </c>
      <c r="C14" s="88">
        <v>0.5138</v>
      </c>
      <c r="H14" s="89" t="s">
        <v>55</v>
      </c>
      <c r="I14" s="92">
        <f>INDEX(LINEST(I18:I25,H18:H25),2)</f>
        <v>0.25618605028557195</v>
      </c>
      <c r="J14" s="89" t="s">
        <v>50</v>
      </c>
      <c r="K14" s="88">
        <f>EXP(I14)</f>
        <v>1.2919930812618343</v>
      </c>
    </row>
    <row r="15" spans="2:11" ht="15">
      <c r="B15" s="89" t="s">
        <v>51</v>
      </c>
      <c r="C15" s="88">
        <v>-0.8292</v>
      </c>
      <c r="H15" s="89" t="s">
        <v>51</v>
      </c>
      <c r="I15" s="92">
        <f>INDEX(LINEST(I18:I25,H18:H25),1)</f>
        <v>0.8403218846811723</v>
      </c>
      <c r="J15" s="89" t="s">
        <v>51</v>
      </c>
      <c r="K15" s="92">
        <f>+I15</f>
        <v>0.8403218846811723</v>
      </c>
    </row>
    <row r="16" ht="15">
      <c r="H16" s="89"/>
    </row>
    <row r="17" spans="2:11" ht="15">
      <c r="B17" s="88" t="s">
        <v>48</v>
      </c>
      <c r="C17" s="88" t="s">
        <v>49</v>
      </c>
      <c r="D17" s="88" t="s">
        <v>52</v>
      </c>
      <c r="E17" s="88" t="s">
        <v>53</v>
      </c>
      <c r="H17" s="88" t="s">
        <v>48</v>
      </c>
      <c r="I17" s="88" t="s">
        <v>49</v>
      </c>
      <c r="J17" s="88" t="s">
        <v>52</v>
      </c>
      <c r="K17" s="88" t="s">
        <v>53</v>
      </c>
    </row>
    <row r="18" spans="2:10" ht="15">
      <c r="B18" s="88">
        <f aca="true" t="shared" si="2" ref="B18:B25">+B4</f>
        <v>1</v>
      </c>
      <c r="C18" s="88">
        <f aca="true" t="shared" si="3" ref="C18:C25">+C4-1</f>
        <v>0.49240821566076853</v>
      </c>
      <c r="D18" s="90">
        <f aca="true" t="shared" si="4" ref="D18:D24">1+0.5138*EXP(-0.829*B18)</f>
        <v>1.2242662774937283</v>
      </c>
      <c r="H18" s="88">
        <f>LN(B18)</f>
        <v>0</v>
      </c>
      <c r="I18" s="88">
        <f>LN(-LN(1-1/C4))</f>
        <v>0.1033128611481968</v>
      </c>
      <c r="J18" s="90">
        <f>1/(1-EXP(-$K$14*B18^$K$15))</f>
        <v>1.3787829697099727</v>
      </c>
    </row>
    <row r="19" spans="2:10" ht="15">
      <c r="B19" s="88">
        <f t="shared" si="2"/>
        <v>2</v>
      </c>
      <c r="C19" s="88">
        <f t="shared" si="3"/>
        <v>0.07771100334337766</v>
      </c>
      <c r="D19" s="90">
        <f t="shared" si="4"/>
        <v>1.0978889903092526</v>
      </c>
      <c r="H19" s="88">
        <f aca="true" t="shared" si="5" ref="H19:H60">LN(B19)</f>
        <v>0.6931471805599453</v>
      </c>
      <c r="I19" s="88">
        <f aca="true" t="shared" si="6" ref="I19:I25">LN(-LN(1-1/C5))</f>
        <v>0.9668308949711227</v>
      </c>
      <c r="J19" s="90">
        <f aca="true" t="shared" si="7" ref="J19:J60">1/(1-EXP(-$K$14*B19^$K$15))</f>
        <v>1.1098031818499696</v>
      </c>
    </row>
    <row r="20" spans="2:10" ht="15">
      <c r="B20" s="88">
        <f t="shared" si="2"/>
        <v>3</v>
      </c>
      <c r="C20" s="88">
        <f t="shared" si="3"/>
        <v>0.02287613301856628</v>
      </c>
      <c r="D20" s="90">
        <f t="shared" si="4"/>
        <v>1.0427271301367764</v>
      </c>
      <c r="H20" s="88">
        <f t="shared" si="5"/>
        <v>1.0986122886681098</v>
      </c>
      <c r="I20" s="88">
        <f t="shared" si="6"/>
        <v>1.3350746260599575</v>
      </c>
      <c r="J20" s="90">
        <f t="shared" si="7"/>
        <v>1.04024031852032</v>
      </c>
    </row>
    <row r="21" spans="2:10" ht="15">
      <c r="B21" s="88">
        <f t="shared" si="2"/>
        <v>4</v>
      </c>
      <c r="C21" s="88">
        <f t="shared" si="3"/>
        <v>0.014839166273891369</v>
      </c>
      <c r="D21" s="90">
        <f t="shared" si="4"/>
        <v>1.0186497750559846</v>
      </c>
      <c r="H21" s="88">
        <f t="shared" si="5"/>
        <v>1.3862943611198906</v>
      </c>
      <c r="I21" s="88">
        <f t="shared" si="6"/>
        <v>1.4410702339220232</v>
      </c>
      <c r="J21" s="90">
        <f t="shared" si="7"/>
        <v>1.0161516657431404</v>
      </c>
    </row>
    <row r="22" spans="2:10" ht="15">
      <c r="B22" s="88">
        <f t="shared" si="2"/>
        <v>5</v>
      </c>
      <c r="C22" s="88">
        <f t="shared" si="3"/>
        <v>0.006960220050354904</v>
      </c>
      <c r="D22" s="90">
        <f t="shared" si="4"/>
        <v>1.0081403573917889</v>
      </c>
      <c r="H22" s="88">
        <f t="shared" si="5"/>
        <v>1.6094379124341003</v>
      </c>
      <c r="I22" s="88">
        <f t="shared" si="6"/>
        <v>1.6043209024877765</v>
      </c>
      <c r="J22" s="90">
        <f t="shared" si="7"/>
        <v>1.0068112223518995</v>
      </c>
    </row>
    <row r="23" spans="2:10" ht="15">
      <c r="B23" s="88">
        <f t="shared" si="2"/>
        <v>6</v>
      </c>
      <c r="C23" s="88">
        <f t="shared" si="3"/>
        <v>0.005145667768413631</v>
      </c>
      <c r="D23" s="90">
        <f t="shared" si="4"/>
        <v>1.0035531484035132</v>
      </c>
      <c r="H23" s="88">
        <f t="shared" si="5"/>
        <v>1.791759469228055</v>
      </c>
      <c r="I23" s="88">
        <f t="shared" si="6"/>
        <v>1.6629279865891071</v>
      </c>
      <c r="J23" s="90">
        <f t="shared" si="7"/>
        <v>1.0029670597718259</v>
      </c>
    </row>
    <row r="24" spans="2:10" ht="15">
      <c r="B24" s="88">
        <f t="shared" si="2"/>
        <v>7</v>
      </c>
      <c r="C24" s="88">
        <f t="shared" si="3"/>
        <v>0.0010744897343513138</v>
      </c>
      <c r="D24" s="90">
        <f t="shared" si="4"/>
        <v>1.001550897948304</v>
      </c>
      <c r="H24" s="88">
        <f t="shared" si="5"/>
        <v>1.9459101490553132</v>
      </c>
      <c r="I24" s="88">
        <f t="shared" si="6"/>
        <v>1.9223465976086715</v>
      </c>
      <c r="J24" s="90">
        <f t="shared" si="7"/>
        <v>1.0013239092579547</v>
      </c>
    </row>
    <row r="25" spans="2:10" ht="15">
      <c r="B25" s="88">
        <f t="shared" si="2"/>
        <v>8</v>
      </c>
      <c r="C25" s="88">
        <f t="shared" si="3"/>
        <v>0.0010559658253412874</v>
      </c>
      <c r="D25" s="90">
        <f>1+0.5138*EXP(-0.829*B25)</f>
        <v>1.0006769445497057</v>
      </c>
      <c r="H25" s="88">
        <f t="shared" si="5"/>
        <v>2.0794415416798357</v>
      </c>
      <c r="I25" s="88">
        <f t="shared" si="6"/>
        <v>1.9248841970280381</v>
      </c>
      <c r="J25" s="90">
        <f t="shared" si="7"/>
        <v>1.0006021518101014</v>
      </c>
    </row>
    <row r="26" spans="2:11" ht="15">
      <c r="B26" s="88">
        <v>9</v>
      </c>
      <c r="C26" s="90">
        <f>0.5138*EXP(-0.829*B26)</f>
        <v>0.00029547651660603993</v>
      </c>
      <c r="D26" s="90">
        <f aca="true" t="shared" si="8" ref="D26:D59">1+C26</f>
        <v>1.000295476516606</v>
      </c>
      <c r="E26" s="88">
        <f aca="true" t="shared" si="9" ref="E26:E58">+D26*E27</f>
        <v>1.0005244294951399</v>
      </c>
      <c r="H26" s="88">
        <f t="shared" si="5"/>
        <v>2.1972245773362196</v>
      </c>
      <c r="I26" s="90">
        <f>0.5138*EXP(-0.829*H26)</f>
        <v>0.08312411980135344</v>
      </c>
      <c r="J26" s="90">
        <f t="shared" si="7"/>
        <v>1.0002782919581945</v>
      </c>
      <c r="K26" s="88">
        <f aca="true" t="shared" si="10" ref="K26:K58">+J26*K27</f>
        <v>1.0005285423330021</v>
      </c>
    </row>
    <row r="27" spans="2:11" ht="15">
      <c r="B27" s="88">
        <v>10</v>
      </c>
      <c r="C27" s="90">
        <f aca="true" t="shared" si="11" ref="C27:C60">0.5138*EXP(-0.829*B27)</f>
        <v>0.0001289712309576691</v>
      </c>
      <c r="D27" s="90">
        <f t="shared" si="8"/>
        <v>1.0001289712309576</v>
      </c>
      <c r="E27" s="88">
        <f t="shared" si="9"/>
        <v>1.0002288853482884</v>
      </c>
      <c r="H27" s="88">
        <f t="shared" si="5"/>
        <v>2.302585092994046</v>
      </c>
      <c r="I27" s="90">
        <f aca="true" t="shared" si="12" ref="I27:I60">0.5138*EXP(-0.829*H27)</f>
        <v>0.07617177921479909</v>
      </c>
      <c r="J27" s="90">
        <f t="shared" si="7"/>
        <v>1.0001303998322748</v>
      </c>
      <c r="K27" s="88">
        <f t="shared" si="10"/>
        <v>1.0002501807515165</v>
      </c>
    </row>
    <row r="28" spans="2:11" ht="15">
      <c r="B28" s="88">
        <v>11</v>
      </c>
      <c r="C28" s="90">
        <f t="shared" si="11"/>
        <v>5.629407915659854E-05</v>
      </c>
      <c r="D28" s="90">
        <f t="shared" si="8"/>
        <v>1.0000562940791566</v>
      </c>
      <c r="E28" s="88">
        <f t="shared" si="9"/>
        <v>1.000099901232946</v>
      </c>
      <c r="H28" s="88">
        <f t="shared" si="5"/>
        <v>2.3978952727983707</v>
      </c>
      <c r="I28" s="90">
        <f t="shared" si="12"/>
        <v>0.07038491069880673</v>
      </c>
      <c r="J28" s="90">
        <f t="shared" si="7"/>
        <v>1.0000618459718955</v>
      </c>
      <c r="K28" s="88">
        <f t="shared" si="10"/>
        <v>1.0001197653018665</v>
      </c>
    </row>
    <row r="29" spans="2:11" ht="15">
      <c r="B29" s="88">
        <v>12</v>
      </c>
      <c r="C29" s="90">
        <f t="shared" si="11"/>
        <v>2.4571552310991883E-05</v>
      </c>
      <c r="D29" s="90">
        <f t="shared" si="8"/>
        <v>1.000024571552311</v>
      </c>
      <c r="E29" s="88">
        <f t="shared" si="9"/>
        <v>1.0000436046991028</v>
      </c>
      <c r="H29" s="88">
        <f t="shared" si="5"/>
        <v>2.4849066497880004</v>
      </c>
      <c r="I29" s="90">
        <f t="shared" si="12"/>
        <v>0.06548666093153568</v>
      </c>
      <c r="J29" s="90">
        <f t="shared" si="7"/>
        <v>1.0000296508303654</v>
      </c>
      <c r="K29" s="88">
        <f t="shared" si="10"/>
        <v>1.0000579157481153</v>
      </c>
    </row>
    <row r="30" spans="2:11" ht="15">
      <c r="B30" s="88">
        <v>13</v>
      </c>
      <c r="C30" s="90">
        <f t="shared" si="11"/>
        <v>1.0725127615859427E-05</v>
      </c>
      <c r="D30" s="90">
        <f t="shared" si="8"/>
        <v>1.0000107251276158</v>
      </c>
      <c r="E30" s="88">
        <f t="shared" si="9"/>
        <v>1.0000190326791292</v>
      </c>
      <c r="H30" s="88">
        <f t="shared" si="5"/>
        <v>2.5649493574615367</v>
      </c>
      <c r="I30" s="90">
        <f t="shared" si="12"/>
        <v>0.06128230061129644</v>
      </c>
      <c r="J30" s="90">
        <f t="shared" si="7"/>
        <v>1.0000143547290472</v>
      </c>
      <c r="K30" s="88">
        <f t="shared" si="10"/>
        <v>1.0000282640796965</v>
      </c>
    </row>
    <row r="31" spans="2:11" ht="15">
      <c r="B31" s="88">
        <v>14</v>
      </c>
      <c r="C31" s="90">
        <f t="shared" si="11"/>
        <v>4.68136326596726E-06</v>
      </c>
      <c r="D31" s="90">
        <f t="shared" si="8"/>
        <v>1.000004681363266</v>
      </c>
      <c r="E31" s="88">
        <f t="shared" si="9"/>
        <v>1.0000083074624149</v>
      </c>
      <c r="H31" s="88">
        <f t="shared" si="5"/>
        <v>2.6390573296152584</v>
      </c>
      <c r="I31" s="90">
        <f t="shared" si="12"/>
        <v>0.05763070844857052</v>
      </c>
      <c r="J31" s="90">
        <f t="shared" si="7"/>
        <v>1.000007011429337</v>
      </c>
      <c r="K31" s="88">
        <f t="shared" si="10"/>
        <v>1.0000139091509872</v>
      </c>
    </row>
    <row r="32" spans="2:11" ht="15">
      <c r="B32" s="88">
        <v>15</v>
      </c>
      <c r="C32" s="90">
        <f t="shared" si="11"/>
        <v>2.0433474372408737E-06</v>
      </c>
      <c r="D32" s="90">
        <f t="shared" si="8"/>
        <v>1.0000020433474373</v>
      </c>
      <c r="E32" s="88">
        <f t="shared" si="9"/>
        <v>1.0000036260821739</v>
      </c>
      <c r="H32" s="88">
        <f t="shared" si="5"/>
        <v>2.70805020110221</v>
      </c>
      <c r="I32" s="90">
        <f t="shared" si="12"/>
        <v>0.054427006188270045</v>
      </c>
      <c r="J32" s="90">
        <f t="shared" si="7"/>
        <v>1.000003452646223</v>
      </c>
      <c r="K32" s="88">
        <f t="shared" si="10"/>
        <v>1.0000068976732877</v>
      </c>
    </row>
    <row r="33" spans="2:11" ht="15">
      <c r="B33" s="88">
        <v>16</v>
      </c>
      <c r="C33" s="90">
        <f t="shared" si="11"/>
        <v>8.9189163755617E-07</v>
      </c>
      <c r="D33" s="90">
        <f t="shared" si="8"/>
        <v>1.0000008918916377</v>
      </c>
      <c r="E33" s="88">
        <f t="shared" si="9"/>
        <v>1.0000015827315025</v>
      </c>
      <c r="H33" s="88">
        <f t="shared" si="5"/>
        <v>2.772588722239781</v>
      </c>
      <c r="I33" s="90">
        <f t="shared" si="12"/>
        <v>0.05159155694172052</v>
      </c>
      <c r="J33" s="90">
        <f t="shared" si="7"/>
        <v>1.0000017130050594</v>
      </c>
      <c r="K33" s="88">
        <f t="shared" si="10"/>
        <v>1.0000034450151702</v>
      </c>
    </row>
    <row r="34" spans="2:11" ht="15">
      <c r="B34" s="88">
        <v>17</v>
      </c>
      <c r="C34" s="90">
        <f t="shared" si="11"/>
        <v>3.8929781526373624E-07</v>
      </c>
      <c r="D34" s="90">
        <f t="shared" si="8"/>
        <v>1.0000003892978153</v>
      </c>
      <c r="E34" s="88">
        <f t="shared" si="9"/>
        <v>1.0000006908392487</v>
      </c>
      <c r="H34" s="88">
        <f t="shared" si="5"/>
        <v>2.833213344056216</v>
      </c>
      <c r="I34" s="90">
        <f t="shared" si="12"/>
        <v>0.049062756445969205</v>
      </c>
      <c r="J34" s="90">
        <f t="shared" si="7"/>
        <v>1.0000008558357167</v>
      </c>
      <c r="K34" s="88">
        <f t="shared" si="10"/>
        <v>1.000001732007144</v>
      </c>
    </row>
    <row r="35" spans="2:11" ht="15">
      <c r="B35" s="88">
        <v>18</v>
      </c>
      <c r="C35" s="90">
        <f t="shared" si="11"/>
        <v>1.699228724516142E-07</v>
      </c>
      <c r="D35" s="90">
        <f t="shared" si="8"/>
        <v>1.0000001699228724</v>
      </c>
      <c r="E35" s="88">
        <f t="shared" si="9"/>
        <v>1.000000301541316</v>
      </c>
      <c r="H35" s="88">
        <f t="shared" si="5"/>
        <v>2.8903717578961645</v>
      </c>
      <c r="I35" s="90">
        <f t="shared" si="12"/>
        <v>0.04679217075550934</v>
      </c>
      <c r="J35" s="90">
        <f t="shared" si="7"/>
        <v>1.000000430369563</v>
      </c>
      <c r="K35" s="88">
        <f t="shared" si="10"/>
        <v>1.0000008761706773</v>
      </c>
    </row>
    <row r="36" spans="2:11" ht="15">
      <c r="B36" s="88">
        <v>19</v>
      </c>
      <c r="C36" s="90">
        <f t="shared" si="11"/>
        <v>7.416887906921971E-08</v>
      </c>
      <c r="D36" s="90">
        <f t="shared" si="8"/>
        <v>1.000000074168879</v>
      </c>
      <c r="E36" s="88">
        <f t="shared" si="9"/>
        <v>1.000000131618421</v>
      </c>
      <c r="H36" s="88">
        <f t="shared" si="5"/>
        <v>2.9444389791664403</v>
      </c>
      <c r="I36" s="90">
        <f t="shared" si="12"/>
        <v>0.04474117286932013</v>
      </c>
      <c r="J36" s="90">
        <f t="shared" si="7"/>
        <v>1.0000002177363603</v>
      </c>
      <c r="K36" s="88">
        <f t="shared" si="10"/>
        <v>1.0000004458009224</v>
      </c>
    </row>
    <row r="37" spans="2:11" ht="15">
      <c r="B37" s="88">
        <v>20</v>
      </c>
      <c r="C37" s="90">
        <f t="shared" si="11"/>
        <v>3.237364424822193E-08</v>
      </c>
      <c r="D37" s="90">
        <f t="shared" si="8"/>
        <v>1.0000000323736442</v>
      </c>
      <c r="E37" s="88">
        <f t="shared" si="9"/>
        <v>1.0000000574495378</v>
      </c>
      <c r="H37" s="88">
        <f t="shared" si="5"/>
        <v>2.995732273553991</v>
      </c>
      <c r="I37" s="90">
        <f t="shared" si="12"/>
        <v>0.04287856410735553</v>
      </c>
      <c r="J37" s="90">
        <f t="shared" si="7"/>
        <v>1.000000110789369</v>
      </c>
      <c r="K37" s="88">
        <f t="shared" si="10"/>
        <v>1.0000002280645124</v>
      </c>
    </row>
    <row r="38" spans="2:11" ht="15">
      <c r="B38" s="88">
        <v>21</v>
      </c>
      <c r="C38" s="90">
        <f t="shared" si="11"/>
        <v>1.4130628035140088E-08</v>
      </c>
      <c r="D38" s="90">
        <f t="shared" si="8"/>
        <v>1.000000014130628</v>
      </c>
      <c r="E38" s="88">
        <f t="shared" si="9"/>
        <v>1.0000000250758927</v>
      </c>
      <c r="H38" s="88">
        <f t="shared" si="5"/>
        <v>3.044522437723423</v>
      </c>
      <c r="I38" s="90">
        <f t="shared" si="12"/>
        <v>0.041178858596955595</v>
      </c>
      <c r="J38" s="90">
        <f t="shared" si="7"/>
        <v>1.0000000566760665</v>
      </c>
      <c r="K38" s="88">
        <f t="shared" si="10"/>
        <v>1.0000001172751303</v>
      </c>
    </row>
    <row r="39" spans="2:11" ht="15">
      <c r="B39" s="88">
        <v>22</v>
      </c>
      <c r="C39" s="90">
        <f t="shared" si="11"/>
        <v>6.167815002120246E-09</v>
      </c>
      <c r="D39" s="90">
        <f t="shared" si="8"/>
        <v>1.000000006167815</v>
      </c>
      <c r="E39" s="88">
        <f t="shared" si="9"/>
        <v>1.0000000109452645</v>
      </c>
      <c r="H39" s="88">
        <f t="shared" si="5"/>
        <v>3.091042453358316</v>
      </c>
      <c r="I39" s="90">
        <f t="shared" si="12"/>
        <v>0.03962102417325344</v>
      </c>
      <c r="J39" s="90">
        <f t="shared" si="7"/>
        <v>1.0000000291411886</v>
      </c>
      <c r="K39" s="88">
        <f t="shared" si="10"/>
        <v>1.0000000605990604</v>
      </c>
    </row>
    <row r="40" spans="2:11" ht="15">
      <c r="B40" s="88">
        <v>23</v>
      </c>
      <c r="C40" s="90">
        <f t="shared" si="11"/>
        <v>2.692162146351652E-09</v>
      </c>
      <c r="D40" s="90">
        <f t="shared" si="8"/>
        <v>1.000000002692162</v>
      </c>
      <c r="E40" s="88">
        <f t="shared" si="9"/>
        <v>1.0000000047774495</v>
      </c>
      <c r="H40" s="88">
        <f t="shared" si="5"/>
        <v>3.1354942159291497</v>
      </c>
      <c r="I40" s="90">
        <f t="shared" si="12"/>
        <v>0.0381875436383592</v>
      </c>
      <c r="J40" s="90">
        <f t="shared" si="7"/>
        <v>1.0000000150558341</v>
      </c>
      <c r="K40" s="88">
        <f t="shared" si="10"/>
        <v>1.000000031457871</v>
      </c>
    </row>
    <row r="41" spans="2:11" ht="15">
      <c r="B41" s="88">
        <v>24</v>
      </c>
      <c r="C41" s="90">
        <f t="shared" si="11"/>
        <v>1.1750898851144619E-09</v>
      </c>
      <c r="D41" s="90">
        <f t="shared" si="8"/>
        <v>1.0000000011750898</v>
      </c>
      <c r="E41" s="88">
        <f t="shared" si="9"/>
        <v>1.0000000020852875</v>
      </c>
      <c r="H41" s="88">
        <f t="shared" si="5"/>
        <v>3.1780538303479458</v>
      </c>
      <c r="I41" s="90">
        <f t="shared" si="12"/>
        <v>0.036863704876988854</v>
      </c>
      <c r="J41" s="90">
        <f t="shared" si="7"/>
        <v>1.0000000078142497</v>
      </c>
      <c r="K41" s="88">
        <f t="shared" si="10"/>
        <v>1.0000000164020366</v>
      </c>
    </row>
    <row r="42" spans="2:11" ht="15">
      <c r="B42" s="88">
        <v>25</v>
      </c>
      <c r="C42" s="90">
        <f t="shared" si="11"/>
        <v>5.129097591575594E-10</v>
      </c>
      <c r="D42" s="90">
        <f t="shared" si="8"/>
        <v>1.0000000005129097</v>
      </c>
      <c r="E42" s="88">
        <f t="shared" si="9"/>
        <v>1.0000000009101977</v>
      </c>
      <c r="H42" s="88">
        <f t="shared" si="5"/>
        <v>3.2188758248682006</v>
      </c>
      <c r="I42" s="90">
        <f t="shared" si="12"/>
        <v>0.035637057086404814</v>
      </c>
      <c r="J42" s="90">
        <f t="shared" si="7"/>
        <v>1.0000000040734185</v>
      </c>
      <c r="K42" s="88">
        <f t="shared" si="10"/>
        <v>1.000000008587787</v>
      </c>
    </row>
    <row r="43" spans="2:11" ht="15">
      <c r="B43" s="88">
        <v>26</v>
      </c>
      <c r="C43" s="90">
        <f t="shared" si="11"/>
        <v>2.2387770022668455E-10</v>
      </c>
      <c r="D43" s="90">
        <f t="shared" si="8"/>
        <v>1.0000000002238778</v>
      </c>
      <c r="E43" s="88">
        <f t="shared" si="9"/>
        <v>1.000000000397288</v>
      </c>
      <c r="H43" s="88">
        <f t="shared" si="5"/>
        <v>3.258096538021482</v>
      </c>
      <c r="I43" s="90">
        <f t="shared" si="12"/>
        <v>0.03449698933771502</v>
      </c>
      <c r="J43" s="90">
        <f t="shared" si="7"/>
        <v>1.000000002132223</v>
      </c>
      <c r="K43" s="88">
        <f t="shared" si="10"/>
        <v>1.0000000045143684</v>
      </c>
    </row>
    <row r="44" spans="2:11" ht="15">
      <c r="B44" s="88">
        <v>27</v>
      </c>
      <c r="C44" s="90">
        <f t="shared" si="11"/>
        <v>9.771938194568963E-11</v>
      </c>
      <c r="D44" s="90">
        <f t="shared" si="8"/>
        <v>1.0000000000977194</v>
      </c>
      <c r="E44" s="88">
        <f t="shared" si="9"/>
        <v>1.0000000001734102</v>
      </c>
      <c r="H44" s="88">
        <f t="shared" si="5"/>
        <v>3.295836866004329</v>
      </c>
      <c r="I44" s="90">
        <f t="shared" si="12"/>
        <v>0.0334344004239551</v>
      </c>
      <c r="J44" s="90">
        <f t="shared" si="7"/>
        <v>1.0000000011205414</v>
      </c>
      <c r="K44" s="88">
        <f t="shared" si="10"/>
        <v>1.0000000023821454</v>
      </c>
    </row>
    <row r="45" spans="2:11" ht="15">
      <c r="B45" s="88">
        <v>28</v>
      </c>
      <c r="C45" s="90">
        <f t="shared" si="11"/>
        <v>4.265309853629359E-11</v>
      </c>
      <c r="D45" s="90">
        <f t="shared" si="8"/>
        <v>1.000000000042653</v>
      </c>
      <c r="E45" s="88">
        <f t="shared" si="9"/>
        <v>1.0000000000756908</v>
      </c>
      <c r="H45" s="88">
        <f t="shared" si="5"/>
        <v>3.332204510175204</v>
      </c>
      <c r="I45" s="90">
        <f t="shared" si="12"/>
        <v>0.0324414376588993</v>
      </c>
      <c r="J45" s="90">
        <f t="shared" si="7"/>
        <v>1.0000000005911138</v>
      </c>
      <c r="K45" s="88">
        <f t="shared" si="10"/>
        <v>1.000000001261604</v>
      </c>
    </row>
    <row r="46" spans="2:11" ht="15">
      <c r="B46" s="88">
        <v>29</v>
      </c>
      <c r="C46" s="90">
        <f t="shared" si="11"/>
        <v>1.8617461331856268E-11</v>
      </c>
      <c r="D46" s="90">
        <f t="shared" si="8"/>
        <v>1.0000000000186176</v>
      </c>
      <c r="E46" s="88">
        <f t="shared" si="9"/>
        <v>1.0000000000330378</v>
      </c>
      <c r="H46" s="88">
        <f t="shared" si="5"/>
        <v>3.367295829986474</v>
      </c>
      <c r="I46" s="90">
        <f t="shared" si="12"/>
        <v>0.03151128833940183</v>
      </c>
      <c r="J46" s="90">
        <f t="shared" si="7"/>
        <v>1.0000000003129639</v>
      </c>
      <c r="K46" s="88">
        <f t="shared" si="10"/>
        <v>1.00000000067049</v>
      </c>
    </row>
    <row r="47" spans="2:11" ht="15">
      <c r="B47" s="88">
        <v>30</v>
      </c>
      <c r="C47" s="90">
        <f t="shared" si="11"/>
        <v>8.126252918020332E-12</v>
      </c>
      <c r="D47" s="90">
        <f t="shared" si="8"/>
        <v>1.0000000000081262</v>
      </c>
      <c r="E47" s="88">
        <f t="shared" si="9"/>
        <v>1.0000000000144202</v>
      </c>
      <c r="H47" s="88">
        <f t="shared" si="5"/>
        <v>3.4011973816621555</v>
      </c>
      <c r="I47" s="90">
        <f t="shared" si="12"/>
        <v>0.030638011847329387</v>
      </c>
      <c r="J47" s="90">
        <f t="shared" si="7"/>
        <v>1.0000000001662777</v>
      </c>
      <c r="K47" s="88">
        <f t="shared" si="10"/>
        <v>1.0000000003575262</v>
      </c>
    </row>
    <row r="48" spans="2:11" ht="15">
      <c r="B48" s="88">
        <v>31</v>
      </c>
      <c r="C48" s="90">
        <f t="shared" si="11"/>
        <v>3.5469920044705456E-12</v>
      </c>
      <c r="D48" s="90">
        <f t="shared" si="8"/>
        <v>1.000000000003547</v>
      </c>
      <c r="E48" s="88">
        <f t="shared" si="9"/>
        <v>1.000000000006294</v>
      </c>
      <c r="H48" s="88">
        <f t="shared" si="5"/>
        <v>3.4339872044851463</v>
      </c>
      <c r="I48" s="90">
        <f t="shared" si="12"/>
        <v>0.029816403412631837</v>
      </c>
      <c r="J48" s="90">
        <f t="shared" si="7"/>
        <v>1.0000000000886407</v>
      </c>
      <c r="K48" s="88">
        <f t="shared" si="10"/>
        <v>1.0000000001912486</v>
      </c>
    </row>
    <row r="49" spans="2:11" ht="15">
      <c r="B49" s="88">
        <v>32</v>
      </c>
      <c r="C49" s="90">
        <f t="shared" si="11"/>
        <v>1.5482107690592189E-12</v>
      </c>
      <c r="D49" s="90">
        <f t="shared" si="8"/>
        <v>1.0000000000015483</v>
      </c>
      <c r="E49" s="88">
        <f t="shared" si="9"/>
        <v>1.0000000000027471</v>
      </c>
      <c r="H49" s="88">
        <f t="shared" si="5"/>
        <v>3.4657359027997265</v>
      </c>
      <c r="I49" s="90">
        <f t="shared" si="12"/>
        <v>0.02904188276193045</v>
      </c>
      <c r="J49" s="90">
        <f t="shared" si="7"/>
        <v>1.000000000047406</v>
      </c>
      <c r="K49" s="88">
        <f t="shared" si="10"/>
        <v>1.000000000102608</v>
      </c>
    </row>
    <row r="50" spans="2:11" ht="15">
      <c r="B50" s="88">
        <v>33</v>
      </c>
      <c r="C50" s="90">
        <f t="shared" si="11"/>
        <v>6.75771634785156E-13</v>
      </c>
      <c r="D50" s="90">
        <f t="shared" si="8"/>
        <v>1.0000000000006757</v>
      </c>
      <c r="E50" s="88">
        <f t="shared" si="9"/>
        <v>1.0000000000011988</v>
      </c>
      <c r="H50" s="88">
        <f t="shared" si="5"/>
        <v>3.4965075614664802</v>
      </c>
      <c r="I50" s="90">
        <f t="shared" si="12"/>
        <v>0.028310402488856308</v>
      </c>
      <c r="J50" s="90">
        <f t="shared" si="7"/>
        <v>1.0000000000254325</v>
      </c>
      <c r="K50" s="88">
        <f t="shared" si="10"/>
        <v>1.0000000000552018</v>
      </c>
    </row>
    <row r="51" spans="2:11" ht="15">
      <c r="B51" s="88">
        <v>34</v>
      </c>
      <c r="C51" s="90">
        <f t="shared" si="11"/>
        <v>2.949645561874623E-13</v>
      </c>
      <c r="D51" s="90">
        <f t="shared" si="8"/>
        <v>1.0000000000002949</v>
      </c>
      <c r="E51" s="88">
        <f t="shared" si="9"/>
        <v>1.0000000000005231</v>
      </c>
      <c r="H51" s="88">
        <f t="shared" si="5"/>
        <v>3.5263605246161616</v>
      </c>
      <c r="I51" s="90">
        <f t="shared" si="12"/>
        <v>0.027618372174551164</v>
      </c>
      <c r="J51" s="90">
        <f t="shared" si="7"/>
        <v>1.000000000013685</v>
      </c>
      <c r="K51" s="88">
        <f t="shared" si="10"/>
        <v>1.0000000000297693</v>
      </c>
    </row>
    <row r="52" spans="2:11" ht="15">
      <c r="B52" s="88">
        <v>35</v>
      </c>
      <c r="C52" s="90">
        <f t="shared" si="11"/>
        <v>1.2874776763089146E-13</v>
      </c>
      <c r="D52" s="90">
        <f t="shared" si="8"/>
        <v>1.0000000000001288</v>
      </c>
      <c r="E52" s="88">
        <f t="shared" si="9"/>
        <v>1.0000000000002283</v>
      </c>
      <c r="H52" s="88">
        <f t="shared" si="5"/>
        <v>3.5553480614894135</v>
      </c>
      <c r="I52" s="90">
        <f t="shared" si="12"/>
        <v>0.026962595177409707</v>
      </c>
      <c r="J52" s="90">
        <f t="shared" si="7"/>
        <v>1.0000000000073854</v>
      </c>
      <c r="K52" s="88">
        <f t="shared" si="10"/>
        <v>1.0000000000160842</v>
      </c>
    </row>
    <row r="53" spans="2:11" ht="15">
      <c r="B53" s="88">
        <v>36</v>
      </c>
      <c r="C53" s="90">
        <f t="shared" si="11"/>
        <v>5.619654064267719E-14</v>
      </c>
      <c r="D53" s="90">
        <f t="shared" si="8"/>
        <v>1.0000000000000562</v>
      </c>
      <c r="E53" s="88">
        <f t="shared" si="9"/>
        <v>1.0000000000000995</v>
      </c>
      <c r="H53" s="88">
        <f t="shared" si="5"/>
        <v>3.58351893845611</v>
      </c>
      <c r="I53" s="90">
        <f t="shared" si="12"/>
        <v>0.026340215682826296</v>
      </c>
      <c r="J53" s="90">
        <f t="shared" si="7"/>
        <v>1.0000000000039968</v>
      </c>
      <c r="K53" s="88">
        <f t="shared" si="10"/>
        <v>1.0000000000086988</v>
      </c>
    </row>
    <row r="54" spans="2:11" ht="15">
      <c r="B54" s="88">
        <v>37</v>
      </c>
      <c r="C54" s="90">
        <f t="shared" si="11"/>
        <v>2.4528978158735344E-14</v>
      </c>
      <c r="D54" s="90">
        <f t="shared" si="8"/>
        <v>1.0000000000000244</v>
      </c>
      <c r="E54" s="88">
        <f t="shared" si="9"/>
        <v>1.0000000000000433</v>
      </c>
      <c r="H54" s="88">
        <f t="shared" si="5"/>
        <v>3.6109179126442243</v>
      </c>
      <c r="I54" s="90">
        <f t="shared" si="12"/>
        <v>0.02574867411472393</v>
      </c>
      <c r="J54" s="90">
        <f t="shared" si="7"/>
        <v>1.000000000002169</v>
      </c>
      <c r="K54" s="88">
        <f t="shared" si="10"/>
        <v>1.000000000004702</v>
      </c>
    </row>
    <row r="55" spans="2:11" ht="15">
      <c r="B55" s="88">
        <v>38</v>
      </c>
      <c r="C55" s="90">
        <f t="shared" si="11"/>
        <v>1.0706544613438182E-14</v>
      </c>
      <c r="D55" s="90">
        <f t="shared" si="8"/>
        <v>1.0000000000000107</v>
      </c>
      <c r="E55" s="88">
        <f t="shared" si="9"/>
        <v>1.0000000000000189</v>
      </c>
      <c r="H55" s="88">
        <f t="shared" si="5"/>
        <v>3.6375861597263857</v>
      </c>
      <c r="I55" s="90">
        <f t="shared" si="12"/>
        <v>0.02518566940264793</v>
      </c>
      <c r="J55" s="90">
        <f t="shared" si="7"/>
        <v>1.00000000000118</v>
      </c>
      <c r="K55" s="88">
        <f t="shared" si="10"/>
        <v>1.000000000002533</v>
      </c>
    </row>
    <row r="56" spans="2:11" ht="15">
      <c r="B56" s="88">
        <v>39</v>
      </c>
      <c r="C56" s="90">
        <f t="shared" si="11"/>
        <v>4.673252053865934E-15</v>
      </c>
      <c r="D56" s="90">
        <f t="shared" si="8"/>
        <v>1.0000000000000047</v>
      </c>
      <c r="E56" s="88">
        <f t="shared" si="9"/>
        <v>1.0000000000000082</v>
      </c>
      <c r="H56" s="88">
        <f t="shared" si="5"/>
        <v>3.6635616461296463</v>
      </c>
      <c r="I56" s="90">
        <f t="shared" si="12"/>
        <v>0.02464912690126209</v>
      </c>
      <c r="J56" s="90">
        <f t="shared" si="7"/>
        <v>1.0000000000006437</v>
      </c>
      <c r="K56" s="88">
        <f t="shared" si="10"/>
        <v>1.0000000000013531</v>
      </c>
    </row>
    <row r="57" spans="2:11" ht="15">
      <c r="B57" s="88">
        <v>40</v>
      </c>
      <c r="C57" s="90">
        <f t="shared" si="11"/>
        <v>2.039807010335603E-15</v>
      </c>
      <c r="D57" s="90">
        <f t="shared" si="8"/>
        <v>1.000000000000002</v>
      </c>
      <c r="E57" s="88">
        <f t="shared" si="9"/>
        <v>1.0000000000000036</v>
      </c>
      <c r="H57" s="88">
        <f t="shared" si="5"/>
        <v>3.6888794541139363</v>
      </c>
      <c r="I57" s="90">
        <f t="shared" si="12"/>
        <v>0.02413717099509985</v>
      </c>
      <c r="J57" s="90">
        <f t="shared" si="7"/>
        <v>1.000000000000352</v>
      </c>
      <c r="K57" s="88">
        <f t="shared" si="10"/>
        <v>1.0000000000007094</v>
      </c>
    </row>
    <row r="58" spans="2:11" ht="15">
      <c r="B58" s="88">
        <v>41</v>
      </c>
      <c r="C58" s="90">
        <f t="shared" si="11"/>
        <v>8.903462923580702E-16</v>
      </c>
      <c r="D58" s="90">
        <f t="shared" si="8"/>
        <v>1.0000000000000009</v>
      </c>
      <c r="E58" s="88">
        <f t="shared" si="9"/>
        <v>1.0000000000000016</v>
      </c>
      <c r="H58" s="88">
        <f t="shared" si="5"/>
        <v>3.713572066704308</v>
      </c>
      <c r="I58" s="90">
        <f t="shared" si="12"/>
        <v>0.023648101606501715</v>
      </c>
      <c r="J58" s="90">
        <f t="shared" si="7"/>
        <v>1.000000000000193</v>
      </c>
      <c r="K58" s="88">
        <f t="shared" si="10"/>
        <v>1.0000000000003575</v>
      </c>
    </row>
    <row r="59" spans="2:11" ht="15">
      <c r="B59" s="88">
        <v>42</v>
      </c>
      <c r="C59" s="90">
        <f t="shared" si="11"/>
        <v>3.8862329440927797E-16</v>
      </c>
      <c r="D59" s="90">
        <f t="shared" si="8"/>
        <v>1.0000000000000004</v>
      </c>
      <c r="E59" s="88">
        <f>+D59*E60</f>
        <v>1.0000000000000007</v>
      </c>
      <c r="H59" s="88">
        <f t="shared" si="5"/>
        <v>3.7376696182833684</v>
      </c>
      <c r="I59" s="90">
        <f t="shared" si="12"/>
        <v>0.023180373970761076</v>
      </c>
      <c r="J59" s="90">
        <f t="shared" si="7"/>
        <v>1.0000000000001061</v>
      </c>
      <c r="K59" s="88">
        <f>+J59*K60</f>
        <v>1.0000000000001645</v>
      </c>
    </row>
    <row r="60" spans="2:11" ht="15">
      <c r="B60" s="88">
        <v>43</v>
      </c>
      <c r="C60" s="90">
        <f t="shared" si="11"/>
        <v>1.6962845384296993E-16</v>
      </c>
      <c r="D60" s="90">
        <f>1+C60</f>
        <v>1.0000000000000002</v>
      </c>
      <c r="E60" s="88">
        <f>+D60*1</f>
        <v>1.0000000000000002</v>
      </c>
      <c r="H60" s="88">
        <f t="shared" si="5"/>
        <v>3.7612001156935624</v>
      </c>
      <c r="I60" s="90">
        <f t="shared" si="12"/>
        <v>0.022732581158531773</v>
      </c>
      <c r="J60" s="90">
        <f t="shared" si="7"/>
        <v>1.0000000000000584</v>
      </c>
      <c r="K60" s="88">
        <f>+J60*1</f>
        <v>1.0000000000000584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174"/>
  <sheetViews>
    <sheetView workbookViewId="0" topLeftCell="A1">
      <selection activeCell="L15" sqref="L15"/>
    </sheetView>
  </sheetViews>
  <sheetFormatPr defaultColWidth="9.140625" defaultRowHeight="12.75"/>
  <cols>
    <col min="1" max="1" width="10.7109375" style="48" bestFit="1" customWidth="1"/>
    <col min="2" max="3" width="14.8515625" style="48" bestFit="1" customWidth="1"/>
    <col min="4" max="4" width="13.8515625" style="48" bestFit="1" customWidth="1"/>
    <col min="5" max="7" width="12.7109375" style="48" bestFit="1" customWidth="1"/>
    <col min="8" max="12" width="10.140625" style="48" bestFit="1" customWidth="1"/>
    <col min="13" max="13" width="9.140625" style="48" customWidth="1"/>
    <col min="14" max="14" width="10.140625" style="48" bestFit="1" customWidth="1"/>
    <col min="15" max="16" width="9.140625" style="48" customWidth="1"/>
    <col min="17" max="17" width="10.140625" style="48" bestFit="1" customWidth="1"/>
    <col min="18" max="16384" width="9.140625" style="48" customWidth="1"/>
  </cols>
  <sheetData>
    <row r="1" spans="1:12" ht="15">
      <c r="A1" s="46"/>
      <c r="B1" s="47">
        <v>0</v>
      </c>
      <c r="C1" s="47">
        <v>1</v>
      </c>
      <c r="D1" s="47">
        <v>2</v>
      </c>
      <c r="E1" s="47">
        <v>3</v>
      </c>
      <c r="F1" s="47">
        <v>4</v>
      </c>
      <c r="G1" s="47">
        <v>5</v>
      </c>
      <c r="H1" s="47">
        <v>6</v>
      </c>
      <c r="I1" s="47">
        <v>7</v>
      </c>
      <c r="J1" s="47">
        <v>8</v>
      </c>
      <c r="K1" s="47">
        <v>9</v>
      </c>
      <c r="L1" s="94" t="s">
        <v>5</v>
      </c>
    </row>
    <row r="2" spans="1:11" ht="15">
      <c r="A2" s="47">
        <v>0</v>
      </c>
      <c r="B2" s="49">
        <v>5946975</v>
      </c>
      <c r="C2" s="49">
        <v>9668212</v>
      </c>
      <c r="D2" s="49">
        <v>10563929</v>
      </c>
      <c r="E2" s="49">
        <v>10771690</v>
      </c>
      <c r="F2" s="49">
        <v>10978394</v>
      </c>
      <c r="G2" s="49">
        <v>11040518</v>
      </c>
      <c r="H2" s="49">
        <v>11106331</v>
      </c>
      <c r="I2" s="49">
        <v>11121181</v>
      </c>
      <c r="J2" s="49">
        <v>11132310</v>
      </c>
      <c r="K2" s="49">
        <v>11148124</v>
      </c>
    </row>
    <row r="3" spans="1:12" ht="15">
      <c r="A3" s="47">
        <v>1</v>
      </c>
      <c r="B3" s="49">
        <v>6346756</v>
      </c>
      <c r="C3" s="49">
        <v>9593162</v>
      </c>
      <c r="D3" s="49">
        <v>10316383</v>
      </c>
      <c r="E3" s="49">
        <v>10468180</v>
      </c>
      <c r="F3" s="49">
        <v>10536004</v>
      </c>
      <c r="G3" s="49">
        <v>10572608</v>
      </c>
      <c r="H3" s="49">
        <v>10625360</v>
      </c>
      <c r="I3" s="49">
        <v>10636546</v>
      </c>
      <c r="J3" s="49">
        <v>10648192</v>
      </c>
      <c r="K3" s="93">
        <f aca="true" t="shared" si="0" ref="D3:K11">+J3*J$12</f>
        <v>10663318.28630428</v>
      </c>
      <c r="L3" s="50">
        <f>+K3-J3</f>
        <v>15126.286304280162</v>
      </c>
    </row>
    <row r="4" spans="1:12" ht="15">
      <c r="A4" s="47">
        <v>2</v>
      </c>
      <c r="B4" s="49">
        <v>6269090</v>
      </c>
      <c r="C4" s="49">
        <v>9245313</v>
      </c>
      <c r="D4" s="49">
        <v>10092366</v>
      </c>
      <c r="E4" s="49">
        <v>10355134</v>
      </c>
      <c r="F4" s="49">
        <v>10507837</v>
      </c>
      <c r="G4" s="49">
        <v>10573282</v>
      </c>
      <c r="H4" s="49">
        <v>10626827</v>
      </c>
      <c r="I4" s="49">
        <v>10635751</v>
      </c>
      <c r="J4" s="93">
        <f t="shared" si="0"/>
        <v>10646895.179129222</v>
      </c>
      <c r="K4" s="93">
        <f t="shared" si="0"/>
        <v>10662019.623234961</v>
      </c>
      <c r="L4" s="50">
        <f>+K4-I4</f>
        <v>26268.623234961182</v>
      </c>
    </row>
    <row r="5" spans="1:12" ht="15">
      <c r="A5" s="47">
        <v>3</v>
      </c>
      <c r="B5" s="49">
        <v>5863015</v>
      </c>
      <c r="C5" s="49">
        <v>8546239</v>
      </c>
      <c r="D5" s="49">
        <v>9268771</v>
      </c>
      <c r="E5" s="49">
        <v>9459424</v>
      </c>
      <c r="F5" s="49">
        <v>9592399</v>
      </c>
      <c r="G5" s="49">
        <v>9680740</v>
      </c>
      <c r="H5" s="49">
        <v>9724068</v>
      </c>
      <c r="I5" s="93">
        <f t="shared" si="0"/>
        <v>9734536.286695303</v>
      </c>
      <c r="J5" s="93">
        <f t="shared" si="0"/>
        <v>9744736.16972367</v>
      </c>
      <c r="K5" s="93">
        <f t="shared" si="0"/>
        <v>9758579.052089326</v>
      </c>
      <c r="L5" s="50">
        <f>+K5-H5</f>
        <v>34511.052089326084</v>
      </c>
    </row>
    <row r="6" spans="1:12" ht="15">
      <c r="A6" s="51">
        <v>4</v>
      </c>
      <c r="B6" s="49">
        <v>5778885</v>
      </c>
      <c r="C6" s="49">
        <v>8524114</v>
      </c>
      <c r="D6" s="49">
        <v>9178009</v>
      </c>
      <c r="E6" s="49">
        <v>9451404</v>
      </c>
      <c r="F6" s="49">
        <v>9681692</v>
      </c>
      <c r="G6" s="49">
        <v>9786916</v>
      </c>
      <c r="H6" s="93">
        <f t="shared" si="0"/>
        <v>9837050.482227162</v>
      </c>
      <c r="I6" s="93">
        <f t="shared" si="0"/>
        <v>9847640.398369677</v>
      </c>
      <c r="J6" s="93">
        <f t="shared" si="0"/>
        <v>9857958.792303458</v>
      </c>
      <c r="K6" s="93">
        <f t="shared" si="0"/>
        <v>9871962.513035407</v>
      </c>
      <c r="L6" s="50">
        <f>+K6-G6</f>
        <v>85046.51303540729</v>
      </c>
    </row>
    <row r="7" spans="1:12" ht="15">
      <c r="A7" s="47">
        <v>5</v>
      </c>
      <c r="B7" s="49">
        <v>6184793</v>
      </c>
      <c r="C7" s="49">
        <v>9013132</v>
      </c>
      <c r="D7" s="49">
        <v>9585897</v>
      </c>
      <c r="E7" s="49">
        <v>9830796</v>
      </c>
      <c r="F7" s="49">
        <v>9935753</v>
      </c>
      <c r="G7" s="93">
        <f t="shared" si="0"/>
        <v>10006175.56981134</v>
      </c>
      <c r="H7" s="93">
        <f t="shared" si="0"/>
        <v>10057433.231700597</v>
      </c>
      <c r="I7" s="93">
        <f t="shared" si="0"/>
        <v>10068260.397295112</v>
      </c>
      <c r="J7" s="93">
        <f t="shared" si="0"/>
        <v>10078809.957677552</v>
      </c>
      <c r="K7" s="93">
        <f t="shared" si="0"/>
        <v>10093127.408473542</v>
      </c>
      <c r="L7" s="50">
        <f>+K7-F7</f>
        <v>157374.40847354196</v>
      </c>
    </row>
    <row r="8" spans="1:12" ht="15">
      <c r="A8" s="47">
        <v>6</v>
      </c>
      <c r="B8" s="49">
        <v>5600184</v>
      </c>
      <c r="C8" s="49">
        <v>8493391</v>
      </c>
      <c r="D8" s="49">
        <v>9056505</v>
      </c>
      <c r="E8" s="49">
        <v>9282022</v>
      </c>
      <c r="F8" s="93">
        <f t="shared" si="0"/>
        <v>9420501.198761638</v>
      </c>
      <c r="G8" s="93">
        <f t="shared" si="0"/>
        <v>9487271.769983327</v>
      </c>
      <c r="H8" s="93">
        <f t="shared" si="0"/>
        <v>9535871.2938718</v>
      </c>
      <c r="I8" s="93">
        <f t="shared" si="0"/>
        <v>9546136.980474748</v>
      </c>
      <c r="J8" s="93">
        <f t="shared" si="0"/>
        <v>9556139.458015122</v>
      </c>
      <c r="K8" s="93">
        <f t="shared" si="0"/>
        <v>9569714.429372283</v>
      </c>
      <c r="L8" s="50">
        <f>+K8-E8</f>
        <v>287692.4293722827</v>
      </c>
    </row>
    <row r="9" spans="1:12" ht="15">
      <c r="A9" s="47">
        <v>7</v>
      </c>
      <c r="B9" s="49">
        <v>5288066</v>
      </c>
      <c r="C9" s="49">
        <v>7728169</v>
      </c>
      <c r="D9" s="49">
        <v>8256211</v>
      </c>
      <c r="E9" s="93">
        <f t="shared" si="0"/>
        <v>8446367.930274852</v>
      </c>
      <c r="F9" s="93">
        <f t="shared" si="0"/>
        <v>8572379.941820446</v>
      </c>
      <c r="G9" s="93">
        <f t="shared" si="0"/>
        <v>8633139.204344602</v>
      </c>
      <c r="H9" s="93">
        <f t="shared" si="0"/>
        <v>8677363.346454825</v>
      </c>
      <c r="I9" s="93">
        <f t="shared" si="0"/>
        <v>8686704.820339007</v>
      </c>
      <c r="J9" s="93">
        <f t="shared" si="0"/>
        <v>8695806.781691857</v>
      </c>
      <c r="K9" s="93">
        <f t="shared" si="0"/>
        <v>8708159.607695235</v>
      </c>
      <c r="L9" s="50">
        <f>+K9-D9</f>
        <v>451948.60769523494</v>
      </c>
    </row>
    <row r="10" spans="1:12" ht="15">
      <c r="A10" s="47">
        <v>8</v>
      </c>
      <c r="B10" s="49">
        <v>5290793</v>
      </c>
      <c r="C10" s="49">
        <v>7648729</v>
      </c>
      <c r="D10" s="93">
        <f t="shared" si="0"/>
        <v>8240630.26766548</v>
      </c>
      <c r="E10" s="93">
        <f t="shared" si="0"/>
        <v>8430428.342742449</v>
      </c>
      <c r="F10" s="93">
        <f t="shared" si="0"/>
        <v>8556202.55035803</v>
      </c>
      <c r="G10" s="93">
        <f t="shared" si="0"/>
        <v>8616847.150865162</v>
      </c>
      <c r="H10" s="93">
        <f t="shared" si="0"/>
        <v>8660987.835258408</v>
      </c>
      <c r="I10" s="93">
        <f t="shared" si="0"/>
        <v>8670311.680353282</v>
      </c>
      <c r="J10" s="93">
        <f t="shared" si="0"/>
        <v>8679396.464913586</v>
      </c>
      <c r="K10" s="93">
        <f t="shared" si="0"/>
        <v>8691725.979245845</v>
      </c>
      <c r="L10" s="50">
        <f>+K10-C10</f>
        <v>1042996.9792458452</v>
      </c>
    </row>
    <row r="11" spans="1:12" ht="15.75" thickBot="1">
      <c r="A11" s="47">
        <v>9</v>
      </c>
      <c r="B11" s="49">
        <v>5675568</v>
      </c>
      <c r="C11" s="93">
        <f>+B11*B$12</f>
        <v>8466510.595593924</v>
      </c>
      <c r="D11" s="93">
        <f t="shared" si="0"/>
        <v>9121696.359690843</v>
      </c>
      <c r="E11" s="93">
        <f t="shared" si="0"/>
        <v>9331787.13603584</v>
      </c>
      <c r="F11" s="93">
        <f t="shared" si="0"/>
        <v>9471008.784682266</v>
      </c>
      <c r="G11" s="93">
        <f t="shared" si="0"/>
        <v>9538137.343264902</v>
      </c>
      <c r="H11" s="93">
        <f t="shared" si="0"/>
        <v>9586997.43127589</v>
      </c>
      <c r="I11" s="93">
        <f t="shared" si="0"/>
        <v>9597318.156887611</v>
      </c>
      <c r="J11" s="93">
        <f t="shared" si="0"/>
        <v>9607374.262253419</v>
      </c>
      <c r="K11" s="93">
        <f t="shared" si="0"/>
        <v>9621022.01519807</v>
      </c>
      <c r="L11" s="50">
        <f>+K11-B11</f>
        <v>3945454.0151980706</v>
      </c>
    </row>
    <row r="12" spans="1:12" ht="16.5" thickBot="1">
      <c r="A12" s="46"/>
      <c r="B12" s="52">
        <v>1.491746834077915</v>
      </c>
      <c r="C12" s="48">
        <v>1.0773855718597796</v>
      </c>
      <c r="D12" s="48">
        <v>1.0230319852865741</v>
      </c>
      <c r="E12" s="48">
        <v>1.0149190767659932</v>
      </c>
      <c r="F12" s="48">
        <v>1.0070877939308012</v>
      </c>
      <c r="G12" s="48">
        <v>1.005122602689873</v>
      </c>
      <c r="H12" s="48">
        <v>1.0010765336786316</v>
      </c>
      <c r="I12" s="48">
        <v>1.0010478036886368</v>
      </c>
      <c r="J12" s="48">
        <v>1.001420549733164</v>
      </c>
      <c r="L12" s="95">
        <f>SUM(L3:L11)</f>
        <v>6046418.91464895</v>
      </c>
    </row>
    <row r="13" spans="2:3" ht="15">
      <c r="B13" s="50"/>
      <c r="C13" s="53"/>
    </row>
    <row r="14" spans="1:12" ht="15">
      <c r="A14" s="46">
        <v>1</v>
      </c>
      <c r="B14" s="54">
        <f aca="true" t="shared" si="1" ref="B14:J14">C2/B2</f>
        <v>1.6257361095346794</v>
      </c>
      <c r="C14" s="54">
        <f t="shared" si="1"/>
        <v>1.0926455687980363</v>
      </c>
      <c r="D14" s="54">
        <f t="shared" si="1"/>
        <v>1.019667019723438</v>
      </c>
      <c r="E14" s="54">
        <f t="shared" si="1"/>
        <v>1.0191895607838695</v>
      </c>
      <c r="F14" s="54">
        <f t="shared" si="1"/>
        <v>1.0056587511798174</v>
      </c>
      <c r="G14" s="54">
        <f t="shared" si="1"/>
        <v>1.0059610427699135</v>
      </c>
      <c r="H14" s="54">
        <f t="shared" si="1"/>
        <v>1.0013370752231316</v>
      </c>
      <c r="I14" s="54">
        <f t="shared" si="1"/>
        <v>1.001000703072812</v>
      </c>
      <c r="J14" s="55">
        <f t="shared" si="1"/>
        <v>1.001420549733164</v>
      </c>
      <c r="K14" s="56"/>
      <c r="L14" s="54"/>
    </row>
    <row r="15" spans="1:12" ht="15">
      <c r="A15" s="46">
        <v>2</v>
      </c>
      <c r="B15" s="54">
        <f aca="true" t="shared" si="2" ref="B15:I15">C3/B3</f>
        <v>1.5115063506459048</v>
      </c>
      <c r="C15" s="54">
        <f t="shared" si="2"/>
        <v>1.0753892199464576</v>
      </c>
      <c r="D15" s="54">
        <f t="shared" si="2"/>
        <v>1.0147141687159154</v>
      </c>
      <c r="E15" s="54">
        <f t="shared" si="2"/>
        <v>1.006479063218248</v>
      </c>
      <c r="F15" s="54">
        <f t="shared" si="2"/>
        <v>1.0034741824319733</v>
      </c>
      <c r="G15" s="54">
        <f t="shared" si="2"/>
        <v>1.0049894973879672</v>
      </c>
      <c r="H15" s="54">
        <f t="shared" si="2"/>
        <v>1.0010527643298675</v>
      </c>
      <c r="I15" s="55">
        <f t="shared" si="2"/>
        <v>1.0010949043044612</v>
      </c>
      <c r="J15" s="56"/>
      <c r="K15" s="56"/>
      <c r="L15" s="54"/>
    </row>
    <row r="16" spans="1:12" ht="15">
      <c r="A16" s="46">
        <v>3</v>
      </c>
      <c r="B16" s="54">
        <f aca="true" t="shared" si="3" ref="B16:H16">C4/B4</f>
        <v>1.4747456169874735</v>
      </c>
      <c r="C16" s="54">
        <f t="shared" si="3"/>
        <v>1.0916197212576795</v>
      </c>
      <c r="D16" s="54">
        <f t="shared" si="3"/>
        <v>1.0260363129914234</v>
      </c>
      <c r="E16" s="54">
        <f t="shared" si="3"/>
        <v>1.0147465981608736</v>
      </c>
      <c r="F16" s="54">
        <f t="shared" si="3"/>
        <v>1.0062282085266454</v>
      </c>
      <c r="G16" s="54">
        <f t="shared" si="3"/>
        <v>1.0050641796936846</v>
      </c>
      <c r="H16" s="55">
        <f t="shared" si="3"/>
        <v>1.000839761482896</v>
      </c>
      <c r="I16" s="56"/>
      <c r="J16" s="56"/>
      <c r="K16" s="56"/>
      <c r="L16" s="54"/>
    </row>
    <row r="17" spans="1:12" ht="15">
      <c r="A17" s="46">
        <v>4</v>
      </c>
      <c r="B17" s="54">
        <f aca="true" t="shared" si="4" ref="B17:G17">C5/B5</f>
        <v>1.4576525900070185</v>
      </c>
      <c r="C17" s="54">
        <f t="shared" si="4"/>
        <v>1.0845438560751695</v>
      </c>
      <c r="D17" s="54">
        <f t="shared" si="4"/>
        <v>1.020569393720052</v>
      </c>
      <c r="E17" s="54">
        <f t="shared" si="4"/>
        <v>1.014057409838062</v>
      </c>
      <c r="F17" s="54">
        <f t="shared" si="4"/>
        <v>1.0092094792970976</v>
      </c>
      <c r="G17" s="55">
        <f t="shared" si="4"/>
        <v>1.0044756909079264</v>
      </c>
      <c r="H17" s="56"/>
      <c r="I17" s="56"/>
      <c r="J17" s="56"/>
      <c r="K17" s="56"/>
      <c r="L17" s="54"/>
    </row>
    <row r="18" spans="1:12" ht="15">
      <c r="A18" s="46">
        <v>5</v>
      </c>
      <c r="B18" s="54">
        <f>C6/B6</f>
        <v>1.4750447534429219</v>
      </c>
      <c r="C18" s="54">
        <f>D6/C6</f>
        <v>1.0767111983720536</v>
      </c>
      <c r="D18" s="54">
        <f>E6/D6</f>
        <v>1.0297880509814274</v>
      </c>
      <c r="E18" s="54">
        <f>F6/E6</f>
        <v>1.0243654805148525</v>
      </c>
      <c r="F18" s="55">
        <f>G6/F6</f>
        <v>1.0108683482184726</v>
      </c>
      <c r="G18" s="56"/>
      <c r="H18" s="56"/>
      <c r="I18" s="56"/>
      <c r="J18" s="56"/>
      <c r="K18" s="56"/>
      <c r="L18" s="54"/>
    </row>
    <row r="19" spans="1:12" ht="15">
      <c r="A19" s="46">
        <v>6</v>
      </c>
      <c r="B19" s="54">
        <f>C7/B7</f>
        <v>1.4573053617154204</v>
      </c>
      <c r="C19" s="54">
        <f>D7/C7</f>
        <v>1.0635478322074945</v>
      </c>
      <c r="D19" s="54">
        <f>E7/D7</f>
        <v>1.025547843879399</v>
      </c>
      <c r="E19" s="55">
        <f>F7/E7</f>
        <v>1.0106763480800538</v>
      </c>
      <c r="F19" s="56"/>
      <c r="G19" s="56"/>
      <c r="H19" s="56"/>
      <c r="I19" s="56"/>
      <c r="J19" s="56"/>
      <c r="K19" s="56"/>
      <c r="L19" s="54"/>
    </row>
    <row r="20" spans="1:12" ht="15">
      <c r="A20" s="46">
        <v>7</v>
      </c>
      <c r="B20" s="54">
        <f>C8/B8</f>
        <v>1.516627132251369</v>
      </c>
      <c r="C20" s="54">
        <f>D8/C8</f>
        <v>1.0663002562816195</v>
      </c>
      <c r="D20" s="55">
        <f>E8/D8</f>
        <v>1.0249011069943648</v>
      </c>
      <c r="E20" s="56"/>
      <c r="F20" s="56"/>
      <c r="G20" s="56"/>
      <c r="H20" s="56"/>
      <c r="I20" s="56"/>
      <c r="J20" s="56"/>
      <c r="K20" s="56"/>
      <c r="L20" s="54"/>
    </row>
    <row r="21" spans="1:12" ht="15">
      <c r="A21" s="46">
        <v>8</v>
      </c>
      <c r="B21" s="54">
        <f>C9/B9</f>
        <v>1.4614358065878905</v>
      </c>
      <c r="C21" s="55">
        <f>D9/C9</f>
        <v>1.0683269219397247</v>
      </c>
      <c r="D21" s="56"/>
      <c r="E21" s="56"/>
      <c r="F21" s="56"/>
      <c r="G21" s="56"/>
      <c r="H21" s="56"/>
      <c r="I21" s="56"/>
      <c r="J21" s="56"/>
      <c r="K21" s="56"/>
      <c r="L21" s="54"/>
    </row>
    <row r="22" spans="1:12" ht="15">
      <c r="A22" s="46">
        <v>9</v>
      </c>
      <c r="B22" s="55">
        <f>C10/B10</f>
        <v>1.4456677855285587</v>
      </c>
      <c r="C22" s="56"/>
      <c r="D22" s="56"/>
      <c r="E22" s="56"/>
      <c r="F22" s="56"/>
      <c r="G22" s="56"/>
      <c r="H22" s="56"/>
      <c r="I22" s="56"/>
      <c r="J22" s="56"/>
      <c r="K22" s="56"/>
      <c r="L22" s="54"/>
    </row>
    <row r="23" spans="1:12" ht="15">
      <c r="A23" s="46">
        <v>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4"/>
    </row>
    <row r="26" spans="1:11" ht="15">
      <c r="A26" s="57" t="s">
        <v>10</v>
      </c>
      <c r="B26" s="54">
        <f>SUM(C$2:C10)/SUM(B$2:B10)</f>
        <v>1.4925359469159483</v>
      </c>
      <c r="C26" s="54">
        <f>SUM(D$2:D9)/SUM(C$2:C9)</f>
        <v>1.077760264358454</v>
      </c>
      <c r="D26" s="54">
        <f>SUM(E$2:E8)/SUM(D$2:D8)</f>
        <v>1.022873162737545</v>
      </c>
      <c r="E26" s="54">
        <f>SUM(F$2:F7)/SUM(E$2:E7)</f>
        <v>1.014840918852807</v>
      </c>
      <c r="F26" s="54">
        <f>SUM(G$2:G6)/SUM(F$2:F6)</f>
        <v>1.0069739497522687</v>
      </c>
      <c r="G26" s="54">
        <f>SUM(H$2:H5)/SUM(G$2:G5)</f>
        <v>1.0051457529421397</v>
      </c>
      <c r="H26" s="54">
        <f>SUM(I$2:I4)/SUM(H$2:H4)</f>
        <v>1.001080395585484</v>
      </c>
      <c r="I26" s="54">
        <f>SUM(J$2:J3)/SUM(I$2:I3)</f>
        <v>1.0010467545621837</v>
      </c>
      <c r="J26" s="54">
        <f>SUM(K$2:K2)/SUM(J$2:J2)</f>
        <v>1.001420549733164</v>
      </c>
      <c r="K26" s="54"/>
    </row>
    <row r="27" spans="1:11" ht="15">
      <c r="A27" s="57" t="s">
        <v>11</v>
      </c>
      <c r="B27" s="54">
        <f>AVERAGE(B14:B22)</f>
        <v>1.491746834077915</v>
      </c>
      <c r="C27" s="54">
        <f>AVERAGE(C14:C21)</f>
        <v>1.0773855718597796</v>
      </c>
      <c r="D27" s="54">
        <f>AVERAGE(D14:D20)</f>
        <v>1.0230319852865741</v>
      </c>
      <c r="E27" s="54">
        <f>AVERAGE(E14:E19)</f>
        <v>1.0149190767659932</v>
      </c>
      <c r="F27" s="54">
        <f>AVERAGE(F14:F18)</f>
        <v>1.0070877939308012</v>
      </c>
      <c r="G27" s="54">
        <f>AVERAGE(G14:G17)</f>
        <v>1.005122602689873</v>
      </c>
      <c r="H27" s="54">
        <f>AVERAGE(H14:H16)</f>
        <v>1.0010765336786316</v>
      </c>
      <c r="I27" s="54">
        <f>AVERAGE(I14:I15)</f>
        <v>1.0010478036886368</v>
      </c>
      <c r="J27" s="54">
        <f>AVERAGE(J14:J14)</f>
        <v>1.001420549733164</v>
      </c>
      <c r="K27" s="54"/>
    </row>
    <row r="28" spans="1:11" ht="15">
      <c r="A28" s="48" t="s">
        <v>12</v>
      </c>
      <c r="B28" s="54">
        <f aca="true" t="shared" si="5" ref="B28:J28">B26</f>
        <v>1.4925359469159483</v>
      </c>
      <c r="C28" s="54">
        <f t="shared" si="5"/>
        <v>1.077760264358454</v>
      </c>
      <c r="D28" s="54">
        <f t="shared" si="5"/>
        <v>1.022873162737545</v>
      </c>
      <c r="E28" s="54">
        <f t="shared" si="5"/>
        <v>1.014840918852807</v>
      </c>
      <c r="F28" s="54">
        <f t="shared" si="5"/>
        <v>1.0069739497522687</v>
      </c>
      <c r="G28" s="54">
        <f t="shared" si="5"/>
        <v>1.0051457529421397</v>
      </c>
      <c r="H28" s="54">
        <f t="shared" si="5"/>
        <v>1.001080395585484</v>
      </c>
      <c r="I28" s="54">
        <f t="shared" si="5"/>
        <v>1.0010467545621837</v>
      </c>
      <c r="J28" s="54">
        <f t="shared" si="5"/>
        <v>1.001420549733164</v>
      </c>
      <c r="K28" s="54">
        <v>1</v>
      </c>
    </row>
    <row r="29" spans="1:12" ht="15">
      <c r="A29" s="48" t="s">
        <v>13</v>
      </c>
      <c r="B29" s="54">
        <f aca="true" t="shared" si="6" ref="B29:K29">B28*C29</f>
        <v>1.6961092260203752</v>
      </c>
      <c r="C29" s="54">
        <f t="shared" si="6"/>
        <v>1.136394221877921</v>
      </c>
      <c r="D29" s="54">
        <f t="shared" si="6"/>
        <v>1.0544035250310229</v>
      </c>
      <c r="E29" s="54">
        <f t="shared" si="6"/>
        <v>1.0308252904095092</v>
      </c>
      <c r="F29" s="54">
        <f t="shared" si="6"/>
        <v>1.0157506179143538</v>
      </c>
      <c r="G29" s="54">
        <f t="shared" si="6"/>
        <v>1.0087158840248491</v>
      </c>
      <c r="H29" s="54">
        <f t="shared" si="6"/>
        <v>1.003551854118927</v>
      </c>
      <c r="I29" s="54">
        <f t="shared" si="6"/>
        <v>1.0024687912622618</v>
      </c>
      <c r="J29" s="54">
        <f t="shared" si="6"/>
        <v>1.001420549733164</v>
      </c>
      <c r="K29" s="54">
        <f t="shared" si="6"/>
        <v>1</v>
      </c>
      <c r="L29" s="54">
        <v>1</v>
      </c>
    </row>
    <row r="31" spans="1:12" ht="15">
      <c r="A31" s="48" t="s">
        <v>14</v>
      </c>
      <c r="B31" s="58">
        <f aca="true" t="shared" si="7" ref="B31:L31">1/B29</f>
        <v>0.5895846709980617</v>
      </c>
      <c r="C31" s="58">
        <f t="shared" si="7"/>
        <v>0.8799763152152199</v>
      </c>
      <c r="D31" s="58">
        <f t="shared" si="7"/>
        <v>0.9484035061155337</v>
      </c>
      <c r="E31" s="58">
        <f t="shared" si="7"/>
        <v>0.9700964938517724</v>
      </c>
      <c r="F31" s="58">
        <f t="shared" si="7"/>
        <v>0.984493617196419</v>
      </c>
      <c r="G31" s="58">
        <f t="shared" si="7"/>
        <v>0.9913594262141763</v>
      </c>
      <c r="H31" s="58">
        <f t="shared" si="7"/>
        <v>0.9964607168983357</v>
      </c>
      <c r="I31" s="58">
        <f t="shared" si="7"/>
        <v>0.9975372886579807</v>
      </c>
      <c r="J31" s="58">
        <f t="shared" si="7"/>
        <v>0.9985814653658319</v>
      </c>
      <c r="K31" s="58">
        <f t="shared" si="7"/>
        <v>1</v>
      </c>
      <c r="L31" s="58">
        <f t="shared" si="7"/>
        <v>1</v>
      </c>
    </row>
    <row r="32" spans="1:12" ht="15">
      <c r="A32" s="48" t="s">
        <v>15</v>
      </c>
      <c r="B32" s="58">
        <f>B31</f>
        <v>0.5895846709980617</v>
      </c>
      <c r="C32" s="58">
        <f aca="true" t="shared" si="8" ref="C32:K32">C31-B31</f>
        <v>0.29039164421715824</v>
      </c>
      <c r="D32" s="58">
        <f t="shared" si="8"/>
        <v>0.0684271909003138</v>
      </c>
      <c r="E32" s="58">
        <f t="shared" si="8"/>
        <v>0.021692987736238734</v>
      </c>
      <c r="F32" s="58">
        <f t="shared" si="8"/>
        <v>0.0143971233446466</v>
      </c>
      <c r="G32" s="58">
        <f t="shared" si="8"/>
        <v>0.006865809017757241</v>
      </c>
      <c r="H32" s="58">
        <f t="shared" si="8"/>
        <v>0.005101290684159432</v>
      </c>
      <c r="I32" s="58">
        <f t="shared" si="8"/>
        <v>0.0010765717596450397</v>
      </c>
      <c r="J32" s="58">
        <f t="shared" si="8"/>
        <v>0.0010441767078511743</v>
      </c>
      <c r="K32" s="58">
        <f t="shared" si="8"/>
        <v>0.0014185346341680782</v>
      </c>
      <c r="L32" s="58"/>
    </row>
    <row r="34" spans="1:3" ht="15">
      <c r="A34" s="46"/>
      <c r="C34" s="53"/>
    </row>
    <row r="35" spans="1:11" ht="15">
      <c r="A35" s="46"/>
      <c r="B35" s="47">
        <v>0</v>
      </c>
      <c r="C35" s="47">
        <v>1</v>
      </c>
      <c r="D35" s="47">
        <v>2</v>
      </c>
      <c r="E35" s="47">
        <v>3</v>
      </c>
      <c r="F35" s="51">
        <v>4</v>
      </c>
      <c r="G35" s="47">
        <v>5</v>
      </c>
      <c r="H35" s="47">
        <v>6</v>
      </c>
      <c r="I35" s="47">
        <v>7</v>
      </c>
      <c r="J35" s="47">
        <v>8</v>
      </c>
      <c r="K35" s="47">
        <v>9</v>
      </c>
    </row>
    <row r="36" spans="1:11" ht="15">
      <c r="A36" s="47">
        <v>0</v>
      </c>
      <c r="B36" s="59">
        <f aca="true" t="shared" si="9" ref="B36:B45">B2</f>
        <v>5946975</v>
      </c>
      <c r="C36" s="59">
        <f aca="true" t="shared" si="10" ref="C36:K36">C2-B2</f>
        <v>3721237</v>
      </c>
      <c r="D36" s="59">
        <f t="shared" si="10"/>
        <v>895717</v>
      </c>
      <c r="E36" s="59">
        <f t="shared" si="10"/>
        <v>207761</v>
      </c>
      <c r="F36" s="59">
        <f t="shared" si="10"/>
        <v>206704</v>
      </c>
      <c r="G36" s="59">
        <f t="shared" si="10"/>
        <v>62124</v>
      </c>
      <c r="H36" s="59">
        <f t="shared" si="10"/>
        <v>65813</v>
      </c>
      <c r="I36" s="59">
        <f t="shared" si="10"/>
        <v>14850</v>
      </c>
      <c r="J36" s="59">
        <f t="shared" si="10"/>
        <v>11129</v>
      </c>
      <c r="K36" s="59">
        <f t="shared" si="10"/>
        <v>15814</v>
      </c>
    </row>
    <row r="37" spans="1:11" ht="15">
      <c r="A37" s="47">
        <v>1</v>
      </c>
      <c r="B37" s="59">
        <f t="shared" si="9"/>
        <v>6346756</v>
      </c>
      <c r="C37" s="59">
        <f aca="true" t="shared" si="11" ref="C37:J37">C3-B3</f>
        <v>3246406</v>
      </c>
      <c r="D37" s="59">
        <f t="shared" si="11"/>
        <v>723221</v>
      </c>
      <c r="E37" s="59">
        <f t="shared" si="11"/>
        <v>151797</v>
      </c>
      <c r="F37" s="59">
        <f t="shared" si="11"/>
        <v>67824</v>
      </c>
      <c r="G37" s="59">
        <f t="shared" si="11"/>
        <v>36604</v>
      </c>
      <c r="H37" s="59">
        <f t="shared" si="11"/>
        <v>52752</v>
      </c>
      <c r="I37" s="59">
        <f t="shared" si="11"/>
        <v>11186</v>
      </c>
      <c r="J37" s="59">
        <f t="shared" si="11"/>
        <v>11646</v>
      </c>
      <c r="K37" s="60"/>
    </row>
    <row r="38" spans="1:11" ht="15">
      <c r="A38" s="47">
        <v>2</v>
      </c>
      <c r="B38" s="59">
        <f t="shared" si="9"/>
        <v>6269090</v>
      </c>
      <c r="C38" s="59">
        <f aca="true" t="shared" si="12" ref="C38:I38">C4-B4</f>
        <v>2976223</v>
      </c>
      <c r="D38" s="59">
        <f t="shared" si="12"/>
        <v>847053</v>
      </c>
      <c r="E38" s="59">
        <f t="shared" si="12"/>
        <v>262768</v>
      </c>
      <c r="F38" s="59">
        <f t="shared" si="12"/>
        <v>152703</v>
      </c>
      <c r="G38" s="59">
        <f t="shared" si="12"/>
        <v>65445</v>
      </c>
      <c r="H38" s="59">
        <f t="shared" si="12"/>
        <v>53545</v>
      </c>
      <c r="I38" s="59">
        <f t="shared" si="12"/>
        <v>8924</v>
      </c>
      <c r="J38" s="60"/>
      <c r="K38" s="60"/>
    </row>
    <row r="39" spans="1:11" ht="15">
      <c r="A39" s="47">
        <v>3</v>
      </c>
      <c r="B39" s="59">
        <f t="shared" si="9"/>
        <v>5863015</v>
      </c>
      <c r="C39" s="59">
        <f aca="true" t="shared" si="13" ref="C39:H39">C5-B5</f>
        <v>2683224</v>
      </c>
      <c r="D39" s="59">
        <f t="shared" si="13"/>
        <v>722532</v>
      </c>
      <c r="E39" s="59">
        <f t="shared" si="13"/>
        <v>190653</v>
      </c>
      <c r="F39" s="59">
        <f t="shared" si="13"/>
        <v>132975</v>
      </c>
      <c r="G39" s="59">
        <f t="shared" si="13"/>
        <v>88341</v>
      </c>
      <c r="H39" s="59">
        <f t="shared" si="13"/>
        <v>43328</v>
      </c>
      <c r="I39" s="60"/>
      <c r="J39" s="60"/>
      <c r="K39" s="60"/>
    </row>
    <row r="40" spans="1:11" ht="15">
      <c r="A40" s="51">
        <v>4</v>
      </c>
      <c r="B40" s="59">
        <f t="shared" si="9"/>
        <v>5778885</v>
      </c>
      <c r="C40" s="59">
        <f>C6-B6</f>
        <v>2745229</v>
      </c>
      <c r="D40" s="59">
        <f>D6-C6</f>
        <v>653895</v>
      </c>
      <c r="E40" s="59">
        <f>E6-D6</f>
        <v>273395</v>
      </c>
      <c r="F40" s="59">
        <f>F6-E6</f>
        <v>230288</v>
      </c>
      <c r="G40" s="59">
        <f>G6-F6</f>
        <v>105224</v>
      </c>
      <c r="H40" s="60"/>
      <c r="I40" s="60"/>
      <c r="J40" s="60"/>
      <c r="K40" s="60"/>
    </row>
    <row r="41" spans="1:11" ht="15">
      <c r="A41" s="47">
        <v>5</v>
      </c>
      <c r="B41" s="59">
        <f t="shared" si="9"/>
        <v>6184793</v>
      </c>
      <c r="C41" s="59">
        <f>C7-B7</f>
        <v>2828339</v>
      </c>
      <c r="D41" s="59">
        <f>D7-C7</f>
        <v>572765</v>
      </c>
      <c r="E41" s="59">
        <f>E7-D7</f>
        <v>244899</v>
      </c>
      <c r="F41" s="59">
        <f>F7-E7</f>
        <v>104957</v>
      </c>
      <c r="G41" s="60"/>
      <c r="H41" s="60"/>
      <c r="I41" s="60"/>
      <c r="J41" s="60"/>
      <c r="K41" s="60"/>
    </row>
    <row r="42" spans="1:11" ht="15">
      <c r="A42" s="47">
        <v>6</v>
      </c>
      <c r="B42" s="59">
        <f t="shared" si="9"/>
        <v>5600184</v>
      </c>
      <c r="C42" s="59">
        <f>C8-B8</f>
        <v>2893207</v>
      </c>
      <c r="D42" s="59">
        <f>D8-C8</f>
        <v>563114</v>
      </c>
      <c r="E42" s="59">
        <f>E8-D8</f>
        <v>225517</v>
      </c>
      <c r="F42" s="60"/>
      <c r="G42" s="60"/>
      <c r="H42" s="60"/>
      <c r="I42" s="60"/>
      <c r="J42" s="60"/>
      <c r="K42" s="60"/>
    </row>
    <row r="43" spans="1:11" ht="15">
      <c r="A43" s="47">
        <v>7</v>
      </c>
      <c r="B43" s="59">
        <f t="shared" si="9"/>
        <v>5288066</v>
      </c>
      <c r="C43" s="59">
        <f>C9-B9</f>
        <v>2440103</v>
      </c>
      <c r="D43" s="59">
        <f>D9-C9</f>
        <v>528042</v>
      </c>
      <c r="E43" s="60"/>
      <c r="F43" s="60"/>
      <c r="G43" s="60"/>
      <c r="H43" s="60"/>
      <c r="I43" s="60"/>
      <c r="J43" s="60"/>
      <c r="K43" s="60"/>
    </row>
    <row r="44" spans="1:11" ht="15">
      <c r="A44" s="47">
        <v>8</v>
      </c>
      <c r="B44" s="59">
        <f t="shared" si="9"/>
        <v>5290793</v>
      </c>
      <c r="C44" s="59">
        <f>C10-B10</f>
        <v>2357936</v>
      </c>
      <c r="D44" s="60"/>
      <c r="E44" s="60"/>
      <c r="F44" s="60"/>
      <c r="G44" s="60"/>
      <c r="H44" s="60"/>
      <c r="I44" s="60"/>
      <c r="J44" s="60"/>
      <c r="K44" s="60"/>
    </row>
    <row r="45" spans="1:11" ht="15">
      <c r="A45" s="47">
        <v>9</v>
      </c>
      <c r="B45" s="59">
        <f t="shared" si="9"/>
        <v>5675568</v>
      </c>
      <c r="C45" s="60"/>
      <c r="D45" s="60"/>
      <c r="E45" s="60"/>
      <c r="F45" s="60"/>
      <c r="G45" s="60"/>
      <c r="H45" s="60"/>
      <c r="I45" s="60"/>
      <c r="J45" s="60"/>
      <c r="K45" s="60"/>
    </row>
    <row r="48" spans="1:3" ht="15">
      <c r="A48" s="46"/>
      <c r="C48" s="53"/>
    </row>
    <row r="49" spans="1:11" ht="15">
      <c r="A49" s="46"/>
      <c r="B49" s="47">
        <v>0</v>
      </c>
      <c r="C49" s="47">
        <v>1</v>
      </c>
      <c r="D49" s="47">
        <v>2</v>
      </c>
      <c r="E49" s="47">
        <v>3</v>
      </c>
      <c r="F49" s="51">
        <v>4</v>
      </c>
      <c r="G49" s="47">
        <v>5</v>
      </c>
      <c r="H49" s="47">
        <v>6</v>
      </c>
      <c r="I49" s="47">
        <v>7</v>
      </c>
      <c r="J49" s="47">
        <v>8</v>
      </c>
      <c r="K49" s="47">
        <v>9</v>
      </c>
    </row>
    <row r="50" spans="1:12" ht="15">
      <c r="A50" s="47">
        <v>0</v>
      </c>
      <c r="B50" s="59">
        <f aca="true" t="shared" si="14" ref="B50:J50">C50/B$28</f>
        <v>6572763.020785595</v>
      </c>
      <c r="C50" s="59">
        <f t="shared" si="14"/>
        <v>9810085.079082357</v>
      </c>
      <c r="D50" s="59">
        <f t="shared" si="14"/>
        <v>10572919.888210727</v>
      </c>
      <c r="E50" s="59">
        <f t="shared" si="14"/>
        <v>10814756.005424796</v>
      </c>
      <c r="F50" s="59">
        <f t="shared" si="14"/>
        <v>10975256.92171421</v>
      </c>
      <c r="G50" s="59">
        <f t="shared" si="14"/>
        <v>11051797.812004486</v>
      </c>
      <c r="H50" s="59">
        <f t="shared" si="14"/>
        <v>11108667.633111542</v>
      </c>
      <c r="I50" s="59">
        <f t="shared" si="14"/>
        <v>11120669.388582963</v>
      </c>
      <c r="J50" s="59">
        <f t="shared" si="14"/>
        <v>11132310</v>
      </c>
      <c r="K50" s="59">
        <f>K2</f>
        <v>11148124</v>
      </c>
      <c r="L50" s="61"/>
    </row>
    <row r="51" spans="1:12" ht="15">
      <c r="A51" s="47">
        <v>1</v>
      </c>
      <c r="B51" s="59">
        <f aca="true" t="shared" si="15" ref="B51:I51">C51/B$28</f>
        <v>6286929.003578324</v>
      </c>
      <c r="C51" s="59">
        <f t="shared" si="15"/>
        <v>9383467.533549113</v>
      </c>
      <c r="D51" s="59">
        <f t="shared" si="15"/>
        <v>10113128.449556863</v>
      </c>
      <c r="E51" s="59">
        <f t="shared" si="15"/>
        <v>10344447.682369273</v>
      </c>
      <c r="F51" s="59">
        <f t="shared" si="15"/>
        <v>10497968.791000422</v>
      </c>
      <c r="G51" s="59">
        <f t="shared" si="15"/>
        <v>10571181.097849743</v>
      </c>
      <c r="H51" s="59">
        <f t="shared" si="15"/>
        <v>10625577.784085896</v>
      </c>
      <c r="I51" s="59">
        <f t="shared" si="15"/>
        <v>10637057.611417038</v>
      </c>
      <c r="J51" s="59">
        <f>J3</f>
        <v>10648192</v>
      </c>
      <c r="K51" s="60"/>
      <c r="L51" s="61"/>
    </row>
    <row r="52" spans="1:12" ht="15">
      <c r="A52" s="47">
        <v>2</v>
      </c>
      <c r="B52" s="59">
        <f aca="true" t="shared" si="16" ref="B52:H52">C52/B$28</f>
        <v>6286156.743662634</v>
      </c>
      <c r="C52" s="59">
        <f t="shared" si="16"/>
        <v>9382314.907864584</v>
      </c>
      <c r="D52" s="59">
        <f t="shared" si="16"/>
        <v>10111886.195394399</v>
      </c>
      <c r="E52" s="59">
        <f t="shared" si="16"/>
        <v>10343177.01392519</v>
      </c>
      <c r="F52" s="59">
        <f t="shared" si="16"/>
        <v>10496679.26466907</v>
      </c>
      <c r="G52" s="59">
        <f t="shared" si="16"/>
        <v>10569882.578426553</v>
      </c>
      <c r="H52" s="59">
        <f t="shared" si="16"/>
        <v>10624272.582802562</v>
      </c>
      <c r="I52" s="59">
        <f>I4</f>
        <v>10635751</v>
      </c>
      <c r="J52" s="60"/>
      <c r="K52" s="60"/>
      <c r="L52" s="61"/>
    </row>
    <row r="53" spans="1:12" ht="15">
      <c r="A53" s="47">
        <v>3</v>
      </c>
      <c r="B53" s="59">
        <f aca="true" t="shared" si="17" ref="B53:G53">C53/B$28</f>
        <v>5753524.78559143</v>
      </c>
      <c r="C53" s="59">
        <f t="shared" si="17"/>
        <v>8587342.563967083</v>
      </c>
      <c r="D53" s="59">
        <f t="shared" si="17"/>
        <v>9255096.591877768</v>
      </c>
      <c r="E53" s="59">
        <f t="shared" si="17"/>
        <v>9466789.922375485</v>
      </c>
      <c r="F53" s="59">
        <f t="shared" si="17"/>
        <v>9607285.78341003</v>
      </c>
      <c r="G53" s="59">
        <f t="shared" si="17"/>
        <v>9674286.511719218</v>
      </c>
      <c r="H53" s="59">
        <f>H5</f>
        <v>9724068</v>
      </c>
      <c r="I53" s="60"/>
      <c r="J53" s="60"/>
      <c r="K53" s="60"/>
      <c r="L53" s="61"/>
    </row>
    <row r="54" spans="1:12" ht="15">
      <c r="A54" s="51">
        <v>4</v>
      </c>
      <c r="B54" s="59">
        <f>C54/B$28</f>
        <v>5820508.1803489635</v>
      </c>
      <c r="C54" s="59">
        <f>D54/C$28</f>
        <v>8687317.688489163</v>
      </c>
      <c r="D54" s="59">
        <f>E54/D$28</f>
        <v>9362845.808511954</v>
      </c>
      <c r="E54" s="59">
        <f>F54/E$28</f>
        <v>9577003.704376588</v>
      </c>
      <c r="F54" s="59">
        <f>G54/F$28</f>
        <v>9719135.239206271</v>
      </c>
      <c r="G54" s="59">
        <f>G6</f>
        <v>9786916</v>
      </c>
      <c r="H54" s="60"/>
      <c r="I54" s="60"/>
      <c r="J54" s="60"/>
      <c r="K54" s="60"/>
      <c r="L54" s="61"/>
    </row>
    <row r="55" spans="1:12" ht="15">
      <c r="A55" s="47">
        <v>5</v>
      </c>
      <c r="B55" s="59">
        <f>C55/B$28</f>
        <v>5950234.27404737</v>
      </c>
      <c r="C55" s="59">
        <f>D55/C$28</f>
        <v>8880938.546587022</v>
      </c>
      <c r="D55" s="59">
        <f>E55/D$28</f>
        <v>9571522.675720813</v>
      </c>
      <c r="E55" s="59">
        <f>F55/E$28</f>
        <v>9790453.671528677</v>
      </c>
      <c r="F55" s="59">
        <f>F7</f>
        <v>9935753</v>
      </c>
      <c r="G55" s="60"/>
      <c r="H55" s="60"/>
      <c r="I55" s="60"/>
      <c r="J55" s="60"/>
      <c r="K55" s="60"/>
      <c r="L55" s="61"/>
    </row>
    <row r="56" spans="1:12" ht="15">
      <c r="A56" s="47">
        <v>6</v>
      </c>
      <c r="B56" s="59">
        <f>C56/B$28</f>
        <v>5641230.456712646</v>
      </c>
      <c r="C56" s="59">
        <f>D56/C$28</f>
        <v>8419739.241480697</v>
      </c>
      <c r="D56" s="59">
        <f>E56/D$28</f>
        <v>9074460.390727485</v>
      </c>
      <c r="E56" s="59">
        <f>E8</f>
        <v>9282022</v>
      </c>
      <c r="F56" s="60"/>
      <c r="G56" s="60"/>
      <c r="H56" s="60"/>
      <c r="I56" s="60"/>
      <c r="J56" s="60"/>
      <c r="K56" s="60"/>
      <c r="L56" s="61"/>
    </row>
    <row r="57" spans="1:12" ht="15">
      <c r="A57" s="47">
        <v>7</v>
      </c>
      <c r="B57" s="59">
        <f>C57/B$28</f>
        <v>5132557.413313269</v>
      </c>
      <c r="C57" s="59">
        <f>D57/C$28</f>
        <v>7660526.438979989</v>
      </c>
      <c r="D57" s="59">
        <f>D9</f>
        <v>8256211</v>
      </c>
      <c r="E57" s="60"/>
      <c r="F57" s="60"/>
      <c r="G57" s="60"/>
      <c r="H57" s="60"/>
      <c r="I57" s="60"/>
      <c r="J57" s="60"/>
      <c r="K57" s="60"/>
      <c r="L57" s="61"/>
    </row>
    <row r="58" spans="1:12" ht="15">
      <c r="A58" s="47">
        <v>8</v>
      </c>
      <c r="B58" s="59">
        <f>C58/B$28</f>
        <v>5124653.121959773</v>
      </c>
      <c r="C58" s="59">
        <f>C10</f>
        <v>7648729</v>
      </c>
      <c r="D58" s="60"/>
      <c r="E58" s="60"/>
      <c r="F58" s="60"/>
      <c r="G58" s="60"/>
      <c r="H58" s="60"/>
      <c r="I58" s="60"/>
      <c r="J58" s="60"/>
      <c r="K58" s="60"/>
      <c r="L58" s="61"/>
    </row>
    <row r="59" spans="1:12" ht="15">
      <c r="A59" s="47">
        <v>9</v>
      </c>
      <c r="B59" s="59">
        <f>B11</f>
        <v>5675568</v>
      </c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ht="15">
      <c r="A60" s="48" t="s">
        <v>16</v>
      </c>
    </row>
    <row r="61" spans="1:11" ht="15">
      <c r="A61" s="46"/>
      <c r="B61" s="47">
        <v>0</v>
      </c>
      <c r="C61" s="47">
        <v>1</v>
      </c>
      <c r="D61" s="47">
        <v>2</v>
      </c>
      <c r="E61" s="47">
        <v>3</v>
      </c>
      <c r="F61" s="51">
        <v>4</v>
      </c>
      <c r="G61" s="47">
        <v>5</v>
      </c>
      <c r="H61" s="47">
        <v>6</v>
      </c>
      <c r="I61" s="47">
        <v>7</v>
      </c>
      <c r="J61" s="47">
        <v>8</v>
      </c>
      <c r="K61" s="47">
        <v>9</v>
      </c>
    </row>
    <row r="62" spans="1:11" ht="15">
      <c r="A62" s="47">
        <v>0</v>
      </c>
      <c r="B62" s="59">
        <f aca="true" t="shared" si="18" ref="B62:B71">B50</f>
        <v>6572763.020785595</v>
      </c>
      <c r="C62" s="59">
        <f aca="true" t="shared" si="19" ref="C62:K62">C50-B50</f>
        <v>3237322.0582967615</v>
      </c>
      <c r="D62" s="59">
        <f t="shared" si="19"/>
        <v>762834.8091283701</v>
      </c>
      <c r="E62" s="59">
        <f t="shared" si="19"/>
        <v>241836.11721406877</v>
      </c>
      <c r="F62" s="59">
        <f t="shared" si="19"/>
        <v>160500.9162894152</v>
      </c>
      <c r="G62" s="59">
        <f t="shared" si="19"/>
        <v>76540.89029027522</v>
      </c>
      <c r="H62" s="59">
        <f t="shared" si="19"/>
        <v>56869.82110705599</v>
      </c>
      <c r="I62" s="59">
        <f t="shared" si="19"/>
        <v>12001.755471421406</v>
      </c>
      <c r="J62" s="59">
        <f t="shared" si="19"/>
        <v>11640.611417036504</v>
      </c>
      <c r="K62" s="59">
        <f t="shared" si="19"/>
        <v>15814</v>
      </c>
    </row>
    <row r="63" spans="1:11" ht="15">
      <c r="A63" s="47">
        <v>1</v>
      </c>
      <c r="B63" s="59">
        <f t="shared" si="18"/>
        <v>6286929.003578324</v>
      </c>
      <c r="C63" s="59">
        <f aca="true" t="shared" si="20" ref="C63:J63">C51-B51</f>
        <v>3096538.5299707893</v>
      </c>
      <c r="D63" s="59">
        <f t="shared" si="20"/>
        <v>729660.9160077497</v>
      </c>
      <c r="E63" s="59">
        <f t="shared" si="20"/>
        <v>231319.23281241022</v>
      </c>
      <c r="F63" s="59">
        <f t="shared" si="20"/>
        <v>153521.10863114893</v>
      </c>
      <c r="G63" s="59">
        <f t="shared" si="20"/>
        <v>73212.30684932135</v>
      </c>
      <c r="H63" s="59">
        <f t="shared" si="20"/>
        <v>54396.686236152425</v>
      </c>
      <c r="I63" s="59">
        <f t="shared" si="20"/>
        <v>11479.8273311425</v>
      </c>
      <c r="J63" s="59">
        <f t="shared" si="20"/>
        <v>11134.388582961634</v>
      </c>
      <c r="K63" s="60"/>
    </row>
    <row r="64" spans="1:11" ht="15">
      <c r="A64" s="47">
        <v>2</v>
      </c>
      <c r="B64" s="59">
        <f t="shared" si="18"/>
        <v>6286156.743662634</v>
      </c>
      <c r="C64" s="59">
        <f aca="true" t="shared" si="21" ref="C64:I64">C52-B52</f>
        <v>3096158.1642019497</v>
      </c>
      <c r="D64" s="59">
        <f t="shared" si="21"/>
        <v>729571.287529815</v>
      </c>
      <c r="E64" s="59">
        <f t="shared" si="21"/>
        <v>231290.8185307905</v>
      </c>
      <c r="F64" s="59">
        <f t="shared" si="21"/>
        <v>153502.25074388087</v>
      </c>
      <c r="G64" s="59">
        <f t="shared" si="21"/>
        <v>73203.31375748292</v>
      </c>
      <c r="H64" s="59">
        <f t="shared" si="21"/>
        <v>54390.00437600911</v>
      </c>
      <c r="I64" s="59">
        <f t="shared" si="21"/>
        <v>11478.417197437957</v>
      </c>
      <c r="J64" s="60"/>
      <c r="K64" s="60"/>
    </row>
    <row r="65" spans="1:11" ht="15">
      <c r="A65" s="47">
        <v>3</v>
      </c>
      <c r="B65" s="59">
        <f t="shared" si="18"/>
        <v>5753524.78559143</v>
      </c>
      <c r="C65" s="59">
        <f aca="true" t="shared" si="22" ref="C65:H65">C53-B53</f>
        <v>2833817.7783756526</v>
      </c>
      <c r="D65" s="59">
        <f t="shared" si="22"/>
        <v>667754.0279106852</v>
      </c>
      <c r="E65" s="59">
        <f t="shared" si="22"/>
        <v>211693.33049771748</v>
      </c>
      <c r="F65" s="59">
        <f t="shared" si="22"/>
        <v>140495.86103454418</v>
      </c>
      <c r="G65" s="59">
        <f t="shared" si="22"/>
        <v>67000.72830918804</v>
      </c>
      <c r="H65" s="59">
        <f t="shared" si="22"/>
        <v>49781.488280782476</v>
      </c>
      <c r="I65" s="60"/>
      <c r="J65" s="60"/>
      <c r="K65" s="60"/>
    </row>
    <row r="66" spans="1:11" ht="15">
      <c r="A66" s="51">
        <v>4</v>
      </c>
      <c r="B66" s="59">
        <f t="shared" si="18"/>
        <v>5820508.1803489635</v>
      </c>
      <c r="C66" s="59">
        <f>C54-B54</f>
        <v>2866809.5081402</v>
      </c>
      <c r="D66" s="59">
        <f>D54-C54</f>
        <v>675528.1200227905</v>
      </c>
      <c r="E66" s="59">
        <f>E54-D54</f>
        <v>214157.89586463384</v>
      </c>
      <c r="F66" s="59">
        <f>F54-E54</f>
        <v>142131.5348296836</v>
      </c>
      <c r="G66" s="59">
        <f>G54-F54</f>
        <v>67780.76079372875</v>
      </c>
      <c r="H66" s="60"/>
      <c r="I66" s="60"/>
      <c r="J66" s="60"/>
      <c r="K66" s="60"/>
    </row>
    <row r="67" spans="1:11" ht="15">
      <c r="A67" s="47">
        <v>5</v>
      </c>
      <c r="B67" s="59">
        <f t="shared" si="18"/>
        <v>5950234.27404737</v>
      </c>
      <c r="C67" s="59">
        <f>C55-B55</f>
        <v>2930704.272539652</v>
      </c>
      <c r="D67" s="59">
        <f>D55-C55</f>
        <v>690584.1291337907</v>
      </c>
      <c r="E67" s="59">
        <f>E55-D55</f>
        <v>218930.99580786377</v>
      </c>
      <c r="F67" s="59">
        <f>F55-E55</f>
        <v>145299.32847132348</v>
      </c>
      <c r="G67" s="60"/>
      <c r="H67" s="60"/>
      <c r="I67" s="60"/>
      <c r="J67" s="60"/>
      <c r="K67" s="60"/>
    </row>
    <row r="68" spans="1:11" ht="15">
      <c r="A68" s="47">
        <v>6</v>
      </c>
      <c r="B68" s="59">
        <f t="shared" si="18"/>
        <v>5641230.456712646</v>
      </c>
      <c r="C68" s="59">
        <f>C56-B56</f>
        <v>2778508.7847680505</v>
      </c>
      <c r="D68" s="59">
        <f>D56-C56</f>
        <v>654721.1492467877</v>
      </c>
      <c r="E68" s="59">
        <f>E56-D56</f>
        <v>207561.6092725154</v>
      </c>
      <c r="F68" s="60"/>
      <c r="G68" s="60"/>
      <c r="H68" s="60"/>
      <c r="I68" s="60"/>
      <c r="J68" s="60"/>
      <c r="K68" s="60"/>
    </row>
    <row r="69" spans="1:11" ht="15">
      <c r="A69" s="47">
        <v>7</v>
      </c>
      <c r="B69" s="59">
        <f t="shared" si="18"/>
        <v>5132557.413313269</v>
      </c>
      <c r="C69" s="59">
        <f>C57-B57</f>
        <v>2527969.0256667202</v>
      </c>
      <c r="D69" s="59">
        <f>D57-C57</f>
        <v>595684.5610200111</v>
      </c>
      <c r="E69" s="60"/>
      <c r="F69" s="60"/>
      <c r="G69" s="60"/>
      <c r="H69" s="60"/>
      <c r="I69" s="60"/>
      <c r="J69" s="60"/>
      <c r="K69" s="60"/>
    </row>
    <row r="70" spans="1:11" ht="15">
      <c r="A70" s="47">
        <v>8</v>
      </c>
      <c r="B70" s="59">
        <f t="shared" si="18"/>
        <v>5124653.121959773</v>
      </c>
      <c r="C70" s="59">
        <f>C58-B58</f>
        <v>2524075.878040227</v>
      </c>
      <c r="D70" s="60"/>
      <c r="E70" s="60"/>
      <c r="F70" s="60"/>
      <c r="G70" s="60"/>
      <c r="H70" s="60"/>
      <c r="I70" s="60"/>
      <c r="J70" s="60"/>
      <c r="K70" s="60"/>
    </row>
    <row r="71" spans="1:11" ht="15">
      <c r="A71" s="47">
        <v>9</v>
      </c>
      <c r="B71" s="59">
        <f t="shared" si="18"/>
        <v>5675568</v>
      </c>
      <c r="C71" s="60"/>
      <c r="D71" s="60"/>
      <c r="E71" s="60"/>
      <c r="F71" s="60"/>
      <c r="G71" s="60"/>
      <c r="H71" s="60"/>
      <c r="I71" s="60"/>
      <c r="J71" s="60"/>
      <c r="K71" s="60"/>
    </row>
    <row r="73" spans="1:3" ht="15">
      <c r="A73" s="46" t="s">
        <v>17</v>
      </c>
      <c r="C73" s="53"/>
    </row>
    <row r="74" spans="1:11" ht="15">
      <c r="A74" s="46"/>
      <c r="B74" s="47">
        <v>0</v>
      </c>
      <c r="C74" s="47">
        <v>1</v>
      </c>
      <c r="D74" s="47">
        <v>2</v>
      </c>
      <c r="E74" s="47">
        <v>3</v>
      </c>
      <c r="F74" s="51">
        <v>4</v>
      </c>
      <c r="G74" s="47">
        <v>5</v>
      </c>
      <c r="H74" s="47">
        <v>6</v>
      </c>
      <c r="I74" s="47">
        <v>7</v>
      </c>
      <c r="J74" s="47">
        <v>8</v>
      </c>
      <c r="K74" s="47">
        <v>9</v>
      </c>
    </row>
    <row r="75" spans="1:11" ht="15">
      <c r="A75" s="47">
        <v>0</v>
      </c>
      <c r="B75" s="59">
        <f aca="true" t="shared" si="23" ref="B75:B84">+B50-B2</f>
        <v>625788.0207855953</v>
      </c>
      <c r="C75" s="59">
        <f aca="true" t="shared" si="24" ref="C75:K75">+(C2-B2)-(C50-B50)</f>
        <v>483914.9417032385</v>
      </c>
      <c r="D75" s="59">
        <f t="shared" si="24"/>
        <v>132882.19087162986</v>
      </c>
      <c r="E75" s="59">
        <f t="shared" si="24"/>
        <v>-34075.11721406877</v>
      </c>
      <c r="F75" s="59">
        <f t="shared" si="24"/>
        <v>46203.08371058479</v>
      </c>
      <c r="G75" s="59">
        <f t="shared" si="24"/>
        <v>-14416.890290275216</v>
      </c>
      <c r="H75" s="59">
        <f t="shared" si="24"/>
        <v>8943.178892944008</v>
      </c>
      <c r="I75" s="59">
        <f t="shared" si="24"/>
        <v>2848.2445285785943</v>
      </c>
      <c r="J75" s="59">
        <f t="shared" si="24"/>
        <v>-511.61141703650355</v>
      </c>
      <c r="K75" s="59">
        <f t="shared" si="24"/>
        <v>0</v>
      </c>
    </row>
    <row r="76" spans="1:11" ht="15">
      <c r="A76" s="47">
        <v>1</v>
      </c>
      <c r="B76" s="59">
        <f t="shared" si="23"/>
        <v>-59826.99642167613</v>
      </c>
      <c r="C76" s="59">
        <f aca="true" t="shared" si="25" ref="C76:J76">+(C3-B3)-(C51-B51)</f>
        <v>149867.47002921067</v>
      </c>
      <c r="D76" s="59">
        <f t="shared" si="25"/>
        <v>-6439.916007749736</v>
      </c>
      <c r="E76" s="59">
        <f t="shared" si="25"/>
        <v>-79522.23281241022</v>
      </c>
      <c r="F76" s="59">
        <f t="shared" si="25"/>
        <v>-85697.10863114893</v>
      </c>
      <c r="G76" s="59">
        <f t="shared" si="25"/>
        <v>-36608.30684932135</v>
      </c>
      <c r="H76" s="59">
        <f t="shared" si="25"/>
        <v>-1644.6862361524254</v>
      </c>
      <c r="I76" s="59">
        <f t="shared" si="25"/>
        <v>-293.82733114250004</v>
      </c>
      <c r="J76" s="59">
        <f t="shared" si="25"/>
        <v>511.6114170383662</v>
      </c>
      <c r="K76" s="60"/>
    </row>
    <row r="77" spans="1:11" ht="15">
      <c r="A77" s="47">
        <v>2</v>
      </c>
      <c r="B77" s="59">
        <f t="shared" si="23"/>
        <v>17066.743662633933</v>
      </c>
      <c r="C77" s="59">
        <f aca="true" t="shared" si="26" ref="C77:I77">+(C4-B4)-(C52-B52)</f>
        <v>-119935.16420194972</v>
      </c>
      <c r="D77" s="59">
        <f t="shared" si="26"/>
        <v>117481.71247018501</v>
      </c>
      <c r="E77" s="59">
        <f t="shared" si="26"/>
        <v>31477.181469209492</v>
      </c>
      <c r="F77" s="59">
        <f t="shared" si="26"/>
        <v>-799.250743880868</v>
      </c>
      <c r="G77" s="59">
        <f t="shared" si="26"/>
        <v>-7758.313757482916</v>
      </c>
      <c r="H77" s="59">
        <f t="shared" si="26"/>
        <v>-845.0043760091066</v>
      </c>
      <c r="I77" s="59">
        <f t="shared" si="26"/>
        <v>-2554.417197437957</v>
      </c>
      <c r="J77" s="60"/>
      <c r="K77" s="60"/>
    </row>
    <row r="78" spans="1:11" ht="15">
      <c r="A78" s="47">
        <v>3</v>
      </c>
      <c r="B78" s="59">
        <f t="shared" si="23"/>
        <v>-109490.21440856997</v>
      </c>
      <c r="C78" s="59">
        <f aca="true" t="shared" si="27" ref="C78:H78">+(C5-B5)-(C53-B53)</f>
        <v>-150593.77837565262</v>
      </c>
      <c r="D78" s="59">
        <f t="shared" si="27"/>
        <v>54777.97208931483</v>
      </c>
      <c r="E78" s="59">
        <f t="shared" si="27"/>
        <v>-21040.330497717485</v>
      </c>
      <c r="F78" s="59">
        <f t="shared" si="27"/>
        <v>-7520.861034544185</v>
      </c>
      <c r="G78" s="59">
        <f t="shared" si="27"/>
        <v>21340.271690811962</v>
      </c>
      <c r="H78" s="59">
        <f t="shared" si="27"/>
        <v>-6453.488280782476</v>
      </c>
      <c r="I78" s="60"/>
      <c r="J78" s="60"/>
      <c r="K78" s="60"/>
    </row>
    <row r="79" spans="1:11" ht="15">
      <c r="A79" s="51">
        <v>4</v>
      </c>
      <c r="B79" s="59">
        <f t="shared" si="23"/>
        <v>41623.18034896348</v>
      </c>
      <c r="C79" s="59">
        <f>+(C6-B6)-(C54-B54)</f>
        <v>-121580.50814019982</v>
      </c>
      <c r="D79" s="59">
        <f>+(D6-C6)-(D54-C54)</f>
        <v>-21633.120022790506</v>
      </c>
      <c r="E79" s="59">
        <f>+(E6-D6)-(E54-D54)</f>
        <v>59237.10413536616</v>
      </c>
      <c r="F79" s="59">
        <f>+(F6-E6)-(F54-E54)</f>
        <v>88156.4651703164</v>
      </c>
      <c r="G79" s="59">
        <f>+(G6-F6)-(G54-F54)</f>
        <v>37443.239206271246</v>
      </c>
      <c r="H79" s="60"/>
      <c r="I79" s="60"/>
      <c r="J79" s="60"/>
      <c r="K79" s="60"/>
    </row>
    <row r="80" spans="1:11" ht="15">
      <c r="A80" s="47">
        <v>5</v>
      </c>
      <c r="B80" s="59">
        <f t="shared" si="23"/>
        <v>-234558.72595262993</v>
      </c>
      <c r="C80" s="59">
        <f>+(C7-B7)-(C55-B55)</f>
        <v>-102365.27253965195</v>
      </c>
      <c r="D80" s="59">
        <f>+(D7-C7)-(D55-C55)</f>
        <v>-117819.12913379073</v>
      </c>
      <c r="E80" s="59">
        <f>+(E7-D7)-(E55-D55)</f>
        <v>25968.004192136228</v>
      </c>
      <c r="F80" s="59">
        <f>+(F7-E7)-(F55-E55)</f>
        <v>-40342.328471323475</v>
      </c>
      <c r="G80" s="60"/>
      <c r="H80" s="60"/>
      <c r="I80" s="60"/>
      <c r="J80" s="60"/>
      <c r="K80" s="60"/>
    </row>
    <row r="81" spans="1:11" ht="15">
      <c r="A81" s="47">
        <v>6</v>
      </c>
      <c r="B81" s="59">
        <f t="shared" si="23"/>
        <v>41046.45671264641</v>
      </c>
      <c r="C81" s="59">
        <f>+(C8-B8)-(C56-B56)</f>
        <v>114698.21523194946</v>
      </c>
      <c r="D81" s="59">
        <f>+(D8-C8)-(D56-C56)</f>
        <v>-91607.14924678765</v>
      </c>
      <c r="E81" s="59">
        <f>+(E8-D8)-(E56-D56)</f>
        <v>17955.3907274846</v>
      </c>
      <c r="F81" s="60"/>
      <c r="G81" s="60"/>
      <c r="H81" s="60"/>
      <c r="I81" s="60"/>
      <c r="J81" s="60"/>
      <c r="K81" s="60"/>
    </row>
    <row r="82" spans="1:11" ht="15">
      <c r="A82" s="47">
        <v>7</v>
      </c>
      <c r="B82" s="59">
        <f t="shared" si="23"/>
        <v>-155508.58668673132</v>
      </c>
      <c r="C82" s="59">
        <f>+(C9-B9)-(C57-B57)</f>
        <v>-87866.02566672023</v>
      </c>
      <c r="D82" s="59">
        <f>+(D9-C9)-(D57-C57)</f>
        <v>-67642.56102001108</v>
      </c>
      <c r="E82" s="60"/>
      <c r="F82" s="60"/>
      <c r="G82" s="60"/>
      <c r="H82" s="60"/>
      <c r="I82" s="60"/>
      <c r="J82" s="60"/>
      <c r="K82" s="60"/>
    </row>
    <row r="83" spans="1:11" ht="15">
      <c r="A83" s="47">
        <v>8</v>
      </c>
      <c r="B83" s="59">
        <f t="shared" si="23"/>
        <v>-166139.8780402271</v>
      </c>
      <c r="C83" s="59">
        <f>+(C10-B10)-(C58-B58)</f>
        <v>-166139.8780402271</v>
      </c>
      <c r="D83" s="60"/>
      <c r="E83" s="60"/>
      <c r="F83" s="60"/>
      <c r="G83" s="60"/>
      <c r="H83" s="60"/>
      <c r="I83" s="60"/>
      <c r="J83" s="60"/>
      <c r="K83" s="60"/>
    </row>
    <row r="84" spans="1:11" ht="15">
      <c r="A84" s="47">
        <v>9</v>
      </c>
      <c r="B84" s="59">
        <f t="shared" si="23"/>
        <v>0</v>
      </c>
      <c r="C84" s="60"/>
      <c r="D84" s="60"/>
      <c r="E84" s="60"/>
      <c r="F84" s="60"/>
      <c r="G84" s="60"/>
      <c r="H84" s="60"/>
      <c r="I84" s="60"/>
      <c r="J84" s="60"/>
      <c r="K84" s="60"/>
    </row>
    <row r="86" spans="1:3" ht="15">
      <c r="A86" s="46" t="s">
        <v>18</v>
      </c>
      <c r="C86" s="53"/>
    </row>
    <row r="87" spans="1:11" ht="15">
      <c r="A87" s="46"/>
      <c r="B87" s="47">
        <v>1</v>
      </c>
      <c r="C87" s="47">
        <v>2</v>
      </c>
      <c r="D87" s="47">
        <v>3</v>
      </c>
      <c r="E87" s="47">
        <v>4</v>
      </c>
      <c r="F87" s="47">
        <v>5</v>
      </c>
      <c r="G87" s="47">
        <v>6</v>
      </c>
      <c r="H87" s="47">
        <v>7</v>
      </c>
      <c r="I87" s="47">
        <v>8</v>
      </c>
      <c r="J87" s="47">
        <v>9</v>
      </c>
      <c r="K87" s="47">
        <v>10</v>
      </c>
    </row>
    <row r="88" spans="1:11" ht="15">
      <c r="A88" s="47">
        <v>1</v>
      </c>
      <c r="B88" s="59">
        <f aca="true" t="shared" si="28" ref="B88:K88">+B75^2</f>
        <v>391610646958.7526</v>
      </c>
      <c r="C88" s="59">
        <f t="shared" si="28"/>
        <v>234173670803.64874</v>
      </c>
      <c r="D88" s="59">
        <f t="shared" si="28"/>
        <v>17657676650.844273</v>
      </c>
      <c r="E88" s="59">
        <f t="shared" si="28"/>
        <v>1161113613.152526</v>
      </c>
      <c r="F88" s="59">
        <f t="shared" si="28"/>
        <v>2134724944.3673055</v>
      </c>
      <c r="G88" s="59">
        <f t="shared" si="28"/>
        <v>207846725.64183182</v>
      </c>
      <c r="H88" s="59">
        <f t="shared" si="28"/>
        <v>79980448.71119921</v>
      </c>
      <c r="I88" s="59">
        <f t="shared" si="28"/>
        <v>8112496.894577899</v>
      </c>
      <c r="J88" s="59">
        <f t="shared" si="28"/>
        <v>261746.24204209915</v>
      </c>
      <c r="K88" s="59">
        <f t="shared" si="28"/>
        <v>0</v>
      </c>
    </row>
    <row r="89" spans="1:11" ht="15">
      <c r="A89" s="47">
        <v>2</v>
      </c>
      <c r="B89" s="59">
        <f aca="true" t="shared" si="29" ref="B89:J89">+B76^2</f>
        <v>3579269500.839248</v>
      </c>
      <c r="C89" s="59">
        <f t="shared" si="29"/>
        <v>22460258572.95636</v>
      </c>
      <c r="D89" s="59">
        <f t="shared" si="29"/>
        <v>41472518.186871305</v>
      </c>
      <c r="E89" s="59">
        <f t="shared" si="29"/>
        <v>6323785511.471172</v>
      </c>
      <c r="F89" s="59">
        <f t="shared" si="29"/>
        <v>7343994427.738941</v>
      </c>
      <c r="G89" s="59">
        <f t="shared" si="29"/>
        <v>1340168130.3740685</v>
      </c>
      <c r="H89" s="59">
        <f t="shared" si="29"/>
        <v>2704992.815389232</v>
      </c>
      <c r="I89" s="59">
        <f t="shared" si="29"/>
        <v>86334.50052632438</v>
      </c>
      <c r="J89" s="59">
        <f t="shared" si="29"/>
        <v>261746.24204400505</v>
      </c>
      <c r="K89" s="60"/>
    </row>
    <row r="90" spans="1:11" ht="15">
      <c r="A90" s="47">
        <v>3</v>
      </c>
      <c r="B90" s="59">
        <f aca="true" t="shared" si="30" ref="B90:I90">+B77^2</f>
        <v>291273739.24605554</v>
      </c>
      <c r="C90" s="59">
        <f t="shared" si="30"/>
        <v>14384443612.148642</v>
      </c>
      <c r="D90" s="59">
        <f t="shared" si="30"/>
        <v>13801952764.927225</v>
      </c>
      <c r="E90" s="59">
        <f t="shared" si="30"/>
        <v>990812953.2455454</v>
      </c>
      <c r="F90" s="59">
        <f t="shared" si="30"/>
        <v>638801.7515941208</v>
      </c>
      <c r="G90" s="59">
        <f t="shared" si="30"/>
        <v>60191432.35954869</v>
      </c>
      <c r="H90" s="59">
        <f t="shared" si="30"/>
        <v>714032.3954745397</v>
      </c>
      <c r="I90" s="59">
        <f t="shared" si="30"/>
        <v>6525047.2185667865</v>
      </c>
      <c r="J90" s="60"/>
      <c r="K90" s="60"/>
    </row>
    <row r="91" spans="1:11" ht="15">
      <c r="A91" s="47">
        <v>4</v>
      </c>
      <c r="B91" s="59">
        <f aca="true" t="shared" si="31" ref="B91:H91">+B78^2</f>
        <v>11988107051.234623</v>
      </c>
      <c r="C91" s="59">
        <f t="shared" si="31"/>
        <v>22678486085.455177</v>
      </c>
      <c r="D91" s="59">
        <f t="shared" si="31"/>
        <v>3000626226.217755</v>
      </c>
      <c r="E91" s="59">
        <f t="shared" si="31"/>
        <v>442695507.4531805</v>
      </c>
      <c r="F91" s="59">
        <f t="shared" si="31"/>
        <v>56563350.70092502</v>
      </c>
      <c r="G91" s="59">
        <f t="shared" si="31"/>
        <v>455407195.83767045</v>
      </c>
      <c r="H91" s="59">
        <f t="shared" si="31"/>
        <v>41647510.99019676</v>
      </c>
      <c r="I91" s="60"/>
      <c r="J91" s="60"/>
      <c r="K91" s="60"/>
    </row>
    <row r="92" spans="1:11" ht="15">
      <c r="A92" s="47">
        <v>5</v>
      </c>
      <c r="B92" s="59">
        <f aca="true" t="shared" si="32" ref="B92:G92">+B79^2</f>
        <v>1732489142.3623393</v>
      </c>
      <c r="C92" s="59">
        <f t="shared" si="32"/>
        <v>14781819959.629194</v>
      </c>
      <c r="D92" s="59">
        <f t="shared" si="32"/>
        <v>467991881.9204595</v>
      </c>
      <c r="E92" s="59">
        <f t="shared" si="32"/>
        <v>3509034506.3442144</v>
      </c>
      <c r="F92" s="59">
        <f t="shared" si="32"/>
        <v>7771562351.325209</v>
      </c>
      <c r="G92" s="59">
        <f t="shared" si="32"/>
        <v>1401996162.258048</v>
      </c>
      <c r="H92" s="60"/>
      <c r="I92" s="60"/>
      <c r="J92" s="60"/>
      <c r="K92" s="60"/>
    </row>
    <row r="93" spans="1:11" ht="15">
      <c r="A93" s="47">
        <v>6</v>
      </c>
      <c r="B93" s="59">
        <f>+B80^2</f>
        <v>55017795920.52095</v>
      </c>
      <c r="C93" s="59">
        <f>+C80^2</f>
        <v>10478649022.117222</v>
      </c>
      <c r="D93" s="59">
        <f>+D80^2</f>
        <v>13881347189.844856</v>
      </c>
      <c r="E93" s="59">
        <f>+E80^2</f>
        <v>674337241.7228047</v>
      </c>
      <c r="F93" s="59">
        <f>+F80^2</f>
        <v>1627503466.4881568</v>
      </c>
      <c r="G93" s="60"/>
      <c r="H93" s="60"/>
      <c r="I93" s="60"/>
      <c r="J93" s="60"/>
      <c r="K93" s="60"/>
    </row>
    <row r="94" spans="1:11" ht="15">
      <c r="A94" s="47">
        <v>7</v>
      </c>
      <c r="B94" s="59">
        <f>+B81^2</f>
        <v>1684811608.6631556</v>
      </c>
      <c r="C94" s="59">
        <f>+C81^2</f>
        <v>13155680577.394604</v>
      </c>
      <c r="D94" s="59">
        <f>+D81^2</f>
        <v>8391869793.123227</v>
      </c>
      <c r="E94" s="59">
        <f>+E81^2</f>
        <v>322396056.1766399</v>
      </c>
      <c r="F94" s="60"/>
      <c r="G94" s="60"/>
      <c r="H94" s="60"/>
      <c r="I94" s="60"/>
      <c r="J94" s="60"/>
      <c r="K94" s="60"/>
    </row>
    <row r="95" spans="1:11" ht="15">
      <c r="A95" s="47">
        <v>8</v>
      </c>
      <c r="B95" s="59">
        <f>+B82^2</f>
        <v>24182920533.304626</v>
      </c>
      <c r="C95" s="59">
        <f>+C82^2</f>
        <v>7720438466.464739</v>
      </c>
      <c r="D95" s="59">
        <f>+D82^2</f>
        <v>4575516061.345922</v>
      </c>
      <c r="E95" s="60"/>
      <c r="F95" s="60"/>
      <c r="G95" s="60"/>
      <c r="H95" s="60"/>
      <c r="I95" s="60"/>
      <c r="J95" s="60"/>
      <c r="K95" s="60"/>
    </row>
    <row r="96" spans="1:11" ht="15">
      <c r="A96" s="47">
        <v>9</v>
      </c>
      <c r="B96" s="59">
        <f>+B83^2</f>
        <v>27602459075.22154</v>
      </c>
      <c r="C96" s="59">
        <f>+C83^2</f>
        <v>27602459075.22154</v>
      </c>
      <c r="D96" s="60"/>
      <c r="E96" s="60"/>
      <c r="F96" s="60"/>
      <c r="G96" s="60"/>
      <c r="H96" s="60"/>
      <c r="I96" s="60"/>
      <c r="J96" s="60"/>
      <c r="K96" s="60"/>
    </row>
    <row r="97" spans="1:11" ht="15">
      <c r="A97" s="47">
        <v>10</v>
      </c>
      <c r="B97" s="59">
        <f>+B84^2</f>
        <v>0</v>
      </c>
      <c r="C97" s="60"/>
      <c r="D97" s="60"/>
      <c r="E97" s="60"/>
      <c r="F97" s="60"/>
      <c r="G97" s="60"/>
      <c r="H97" s="60"/>
      <c r="I97" s="60"/>
      <c r="J97" s="60"/>
      <c r="K97" s="60"/>
    </row>
    <row r="99" spans="2:11" ht="15">
      <c r="B99" s="47">
        <v>1</v>
      </c>
      <c r="C99" s="47">
        <v>2</v>
      </c>
      <c r="D99" s="47">
        <v>3</v>
      </c>
      <c r="E99" s="47">
        <v>4</v>
      </c>
      <c r="F99" s="47">
        <v>5</v>
      </c>
      <c r="G99" s="47">
        <v>6</v>
      </c>
      <c r="H99" s="47">
        <v>7</v>
      </c>
      <c r="I99" s="47">
        <v>8</v>
      </c>
      <c r="J99" s="47">
        <v>9</v>
      </c>
      <c r="K99" s="47">
        <v>10</v>
      </c>
    </row>
    <row r="100" spans="1:11" ht="15">
      <c r="A100" s="48" t="s">
        <v>19</v>
      </c>
      <c r="B100" s="50">
        <f>SQRT((1/(10-B99))*SUM(B88:B96))</f>
        <v>239835.53937603557</v>
      </c>
      <c r="C100" s="50">
        <f>SQRT((1/(10-C99))*SUM(C88:C96))</f>
        <v>214311.6615396361</v>
      </c>
      <c r="D100" s="50">
        <f>SQRT((1/(10-D99))*SUM(D88:D95))</f>
        <v>93974.50496689483</v>
      </c>
      <c r="E100" s="50">
        <f>SQRT((1/(10-E99))*SUM(E88:E94))</f>
        <v>47300.76706489737</v>
      </c>
      <c r="F100" s="50">
        <f>SQRT((1/(10-F99))*SUM(F88:F93))</f>
        <v>61538.58520046123</v>
      </c>
      <c r="G100" s="50">
        <f>SQRT((1/(10-G99))*SUM(G88:G92))</f>
        <v>29434.714396742358</v>
      </c>
      <c r="H100" s="50">
        <f>SQRT((1/(10-H99))*SUM(H88:H91))</f>
        <v>6456.185274919438</v>
      </c>
      <c r="I100" s="50">
        <f>SQRT((1/(10-I99))*SUM(I88:I90))</f>
        <v>2713.289388700642</v>
      </c>
      <c r="J100" s="50">
        <f>SQRT((1/(10-J99))*SUM(J88:J89))</f>
        <v>723.527804639258</v>
      </c>
      <c r="K100" s="50">
        <v>0</v>
      </c>
    </row>
    <row r="103" spans="1:3" ht="15">
      <c r="A103" s="57" t="s">
        <v>20</v>
      </c>
      <c r="C103" s="53"/>
    </row>
    <row r="104" spans="1:11" ht="15">
      <c r="A104" s="46"/>
      <c r="B104" s="47">
        <v>1</v>
      </c>
      <c r="C104" s="47">
        <v>2</v>
      </c>
      <c r="D104" s="47">
        <v>3</v>
      </c>
      <c r="E104" s="47">
        <v>4</v>
      </c>
      <c r="F104" s="47">
        <v>5</v>
      </c>
      <c r="G104" s="47">
        <v>6</v>
      </c>
      <c r="H104" s="47">
        <v>7</v>
      </c>
      <c r="I104" s="47">
        <v>8</v>
      </c>
      <c r="J104" s="47">
        <v>9</v>
      </c>
      <c r="K104" s="47">
        <v>10</v>
      </c>
    </row>
    <row r="105" spans="1:14" ht="15">
      <c r="A105" s="47">
        <v>1</v>
      </c>
      <c r="B105" s="62">
        <f aca="true" t="shared" si="33" ref="B105:J105">+B75/B$100</f>
        <v>2.6092380737803373</v>
      </c>
      <c r="C105" s="62">
        <f t="shared" si="33"/>
        <v>2.257996313531172</v>
      </c>
      <c r="D105" s="62">
        <f t="shared" si="33"/>
        <v>1.4140238452806042</v>
      </c>
      <c r="E105" s="62">
        <f t="shared" si="33"/>
        <v>-0.7203924868135265</v>
      </c>
      <c r="F105" s="62">
        <f t="shared" si="33"/>
        <v>0.7507986015615857</v>
      </c>
      <c r="G105" s="62">
        <f t="shared" si="33"/>
        <v>-0.4897920902494228</v>
      </c>
      <c r="H105" s="62">
        <f t="shared" si="33"/>
        <v>1.3852110049700523</v>
      </c>
      <c r="I105" s="62">
        <f t="shared" si="33"/>
        <v>1.0497385720962777</v>
      </c>
      <c r="J105" s="62">
        <f t="shared" si="33"/>
        <v>-0.7071067811852603</v>
      </c>
      <c r="K105" s="62">
        <v>0</v>
      </c>
      <c r="N105" s="63"/>
    </row>
    <row r="106" spans="1:11" ht="15">
      <c r="A106" s="47">
        <v>2</v>
      </c>
      <c r="B106" s="62">
        <f aca="true" t="shared" si="34" ref="B106:J106">+B76/B$100</f>
        <v>-0.24945008807837285</v>
      </c>
      <c r="C106" s="62">
        <f t="shared" si="34"/>
        <v>0.6992968509158485</v>
      </c>
      <c r="D106" s="62">
        <f t="shared" si="34"/>
        <v>-0.06852833127472582</v>
      </c>
      <c r="E106" s="62">
        <f t="shared" si="34"/>
        <v>-1.6812038735715322</v>
      </c>
      <c r="F106" s="62">
        <f t="shared" si="34"/>
        <v>-1.3925752168658345</v>
      </c>
      <c r="G106" s="62">
        <f t="shared" si="34"/>
        <v>-1.243711977493246</v>
      </c>
      <c r="H106" s="62">
        <f t="shared" si="34"/>
        <v>-0.2547458237516191</v>
      </c>
      <c r="I106" s="62">
        <f t="shared" si="34"/>
        <v>-0.10829192505824453</v>
      </c>
      <c r="J106" s="62">
        <f t="shared" si="34"/>
        <v>0.7071067811878347</v>
      </c>
      <c r="K106" s="64"/>
    </row>
    <row r="107" spans="1:11" ht="15">
      <c r="A107" s="47">
        <v>3</v>
      </c>
      <c r="B107" s="62">
        <f aca="true" t="shared" si="35" ref="B107:I107">+B77/B$100</f>
        <v>0.07116019463602168</v>
      </c>
      <c r="C107" s="62">
        <f t="shared" si="35"/>
        <v>-0.5596296689611927</v>
      </c>
      <c r="D107" s="62">
        <f t="shared" si="35"/>
        <v>1.2501445207034743</v>
      </c>
      <c r="E107" s="62">
        <f t="shared" si="35"/>
        <v>0.6654687317442933</v>
      </c>
      <c r="F107" s="62">
        <f t="shared" si="35"/>
        <v>-0.012987798488985697</v>
      </c>
      <c r="G107" s="62">
        <f t="shared" si="35"/>
        <v>-0.2635770013906286</v>
      </c>
      <c r="H107" s="62">
        <f t="shared" si="35"/>
        <v>-0.130882919251361</v>
      </c>
      <c r="I107" s="62">
        <f t="shared" si="35"/>
        <v>-0.9414466470387197</v>
      </c>
      <c r="J107" s="64"/>
      <c r="K107" s="64"/>
    </row>
    <row r="108" spans="1:11" ht="15">
      <c r="A108" s="47">
        <v>4</v>
      </c>
      <c r="B108" s="62">
        <f aca="true" t="shared" si="36" ref="B108:H108">+B78/B$100</f>
        <v>-0.4565220596306265</v>
      </c>
      <c r="C108" s="62">
        <f t="shared" si="36"/>
        <v>-0.7026858794979801</v>
      </c>
      <c r="D108" s="62">
        <f t="shared" si="36"/>
        <v>0.5829024809293959</v>
      </c>
      <c r="E108" s="62">
        <f t="shared" si="36"/>
        <v>-0.4448200695952738</v>
      </c>
      <c r="F108" s="62">
        <f t="shared" si="36"/>
        <v>-0.12221374622190398</v>
      </c>
      <c r="G108" s="62">
        <f t="shared" si="36"/>
        <v>0.7250035248574983</v>
      </c>
      <c r="H108" s="62">
        <f t="shared" si="36"/>
        <v>-0.9995822619670723</v>
      </c>
      <c r="I108" s="64"/>
      <c r="J108" s="64"/>
      <c r="K108" s="64"/>
    </row>
    <row r="109" spans="1:11" ht="15">
      <c r="A109" s="47">
        <v>5</v>
      </c>
      <c r="B109" s="62">
        <f aca="true" t="shared" si="37" ref="B109:G109">+B79/B$100</f>
        <v>0.17354884291649095</v>
      </c>
      <c r="C109" s="62">
        <f t="shared" si="37"/>
        <v>-0.5673070110452855</v>
      </c>
      <c r="D109" s="62">
        <f t="shared" si="37"/>
        <v>-0.2302020109646907</v>
      </c>
      <c r="E109" s="62">
        <f t="shared" si="37"/>
        <v>1.2523497569096913</v>
      </c>
      <c r="F109" s="62">
        <f t="shared" si="37"/>
        <v>1.432539680318417</v>
      </c>
      <c r="G109" s="62">
        <f t="shared" si="37"/>
        <v>1.2720775442759253</v>
      </c>
      <c r="H109" s="64"/>
      <c r="I109" s="64"/>
      <c r="J109" s="64"/>
      <c r="K109" s="64"/>
    </row>
    <row r="110" spans="1:11" ht="15">
      <c r="A110" s="47">
        <v>6</v>
      </c>
      <c r="B110" s="62">
        <f>+B80/B$100</f>
        <v>-0.9779982006122446</v>
      </c>
      <c r="C110" s="62">
        <f>+C80/C$100</f>
        <v>-0.4776467682824619</v>
      </c>
      <c r="D110" s="62">
        <f>+D80/D$100</f>
        <v>-1.2537350335103743</v>
      </c>
      <c r="E110" s="62">
        <f>+E80/E$100</f>
        <v>0.5489975280212207</v>
      </c>
      <c r="F110" s="62">
        <f>+F80/F$100</f>
        <v>-0.655561520303218</v>
      </c>
      <c r="G110" s="64"/>
      <c r="H110" s="64"/>
      <c r="I110" s="64"/>
      <c r="J110" s="64"/>
      <c r="K110" s="64"/>
    </row>
    <row r="111" spans="1:11" ht="15">
      <c r="A111" s="47">
        <v>7</v>
      </c>
      <c r="B111" s="62">
        <f>+B81/B$100</f>
        <v>0.17114417996362963</v>
      </c>
      <c r="C111" s="62">
        <f>+C81/C$100</f>
        <v>0.535193532670813</v>
      </c>
      <c r="D111" s="62">
        <f>+D81/D$100</f>
        <v>-0.9748085321551718</v>
      </c>
      <c r="E111" s="62">
        <f>+E81/E$100</f>
        <v>0.37960041330512734</v>
      </c>
      <c r="F111" s="64"/>
      <c r="G111" s="64"/>
      <c r="H111" s="64"/>
      <c r="I111" s="64"/>
      <c r="J111" s="64"/>
      <c r="K111" s="64"/>
    </row>
    <row r="112" spans="1:11" ht="15">
      <c r="A112" s="47">
        <v>8</v>
      </c>
      <c r="B112" s="62">
        <f>+B82/B$100</f>
        <v>-0.6483967600936368</v>
      </c>
      <c r="C112" s="62">
        <f>+C82/C$100</f>
        <v>-0.409991808357427</v>
      </c>
      <c r="D112" s="62">
        <f>+D82/D$100</f>
        <v>-0.7197969390085117</v>
      </c>
      <c r="E112" s="64"/>
      <c r="F112" s="64"/>
      <c r="G112" s="64"/>
      <c r="H112" s="64"/>
      <c r="I112" s="64"/>
      <c r="J112" s="64"/>
      <c r="K112" s="64"/>
    </row>
    <row r="113" spans="1:11" ht="15">
      <c r="A113" s="47">
        <v>9</v>
      </c>
      <c r="B113" s="62">
        <f>+B83/B$100</f>
        <v>-0.6927241828815794</v>
      </c>
      <c r="C113" s="62">
        <f>+C83/C$100</f>
        <v>-0.7752255609734994</v>
      </c>
      <c r="D113" s="64"/>
      <c r="E113" s="64"/>
      <c r="F113" s="64"/>
      <c r="G113" s="64"/>
      <c r="H113" s="64"/>
      <c r="I113" s="64"/>
      <c r="J113" s="64"/>
      <c r="K113" s="64"/>
    </row>
    <row r="114" spans="1:11" ht="15">
      <c r="A114" s="47">
        <v>10</v>
      </c>
      <c r="B114" s="62">
        <f>+B84/B$100</f>
        <v>0</v>
      </c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2:11" ht="15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3" ht="15">
      <c r="A116" s="46"/>
      <c r="C116" s="53"/>
    </row>
    <row r="117" spans="1:11" ht="15">
      <c r="A117" s="46"/>
      <c r="B117" s="47">
        <v>1</v>
      </c>
      <c r="C117" s="47">
        <v>2</v>
      </c>
      <c r="D117" s="47">
        <v>3</v>
      </c>
      <c r="E117" s="47">
        <v>4</v>
      </c>
      <c r="F117" s="47">
        <v>5</v>
      </c>
      <c r="G117" s="47">
        <v>6</v>
      </c>
      <c r="H117" s="47">
        <v>7</v>
      </c>
      <c r="I117" s="47">
        <v>8</v>
      </c>
      <c r="J117" s="47">
        <v>9</v>
      </c>
      <c r="K117" s="47">
        <v>10</v>
      </c>
    </row>
    <row r="118" spans="1:11" ht="15">
      <c r="A118" s="46">
        <v>1</v>
      </c>
      <c r="B118" s="62">
        <f aca="true" ca="1" t="shared" si="38" ref="B118:K118">LARGE($B$105:$K$114,1+INT(RAND()*COUNT($B$105:$K$114)))</f>
        <v>-1.3925752168658345</v>
      </c>
      <c r="C118" s="62">
        <f ca="1" t="shared" si="38"/>
        <v>0.6654687317442933</v>
      </c>
      <c r="D118" s="62">
        <f ca="1" t="shared" si="38"/>
        <v>-0.24945008807837285</v>
      </c>
      <c r="E118" s="62">
        <f ca="1" t="shared" si="38"/>
        <v>1.4140238452806042</v>
      </c>
      <c r="F118" s="62">
        <f ca="1" t="shared" si="38"/>
        <v>-1.2537350335103743</v>
      </c>
      <c r="G118" s="62">
        <f ca="1" t="shared" si="38"/>
        <v>-1.243711977493246</v>
      </c>
      <c r="H118" s="62">
        <f ca="1" t="shared" si="38"/>
        <v>0.6654687317442933</v>
      </c>
      <c r="I118" s="62">
        <f ca="1" t="shared" si="38"/>
        <v>0.535193532670813</v>
      </c>
      <c r="J118" s="62">
        <f ca="1" t="shared" si="38"/>
        <v>-0.655561520303218</v>
      </c>
      <c r="K118" s="62">
        <f ca="1" t="shared" si="38"/>
        <v>0.6654687317442933</v>
      </c>
    </row>
    <row r="119" spans="1:11" ht="15">
      <c r="A119" s="46">
        <v>2</v>
      </c>
      <c r="B119" s="62">
        <f aca="true" ca="1" t="shared" si="39" ref="B119:J119">LARGE($B$105:$K$114,1+INT(RAND()*COUNT($B$105:$K$114)))</f>
        <v>-0.7752255609734994</v>
      </c>
      <c r="C119" s="62">
        <f ca="1" t="shared" si="39"/>
        <v>0.17114417996362963</v>
      </c>
      <c r="D119" s="62">
        <f ca="1" t="shared" si="39"/>
        <v>-0.130882919251361</v>
      </c>
      <c r="E119" s="62">
        <f ca="1" t="shared" si="39"/>
        <v>-0.7197969390085117</v>
      </c>
      <c r="F119" s="62">
        <f ca="1" t="shared" si="39"/>
        <v>-0.409991808357427</v>
      </c>
      <c r="G119" s="62">
        <f ca="1" t="shared" si="39"/>
        <v>0.6992968509158485</v>
      </c>
      <c r="H119" s="62">
        <f ca="1" t="shared" si="39"/>
        <v>1.0497385720962777</v>
      </c>
      <c r="I119" s="62">
        <f ca="1" t="shared" si="39"/>
        <v>-0.4776467682824619</v>
      </c>
      <c r="J119" s="62">
        <f ca="1" t="shared" si="39"/>
        <v>0.17354884291649095</v>
      </c>
      <c r="K119" s="64"/>
    </row>
    <row r="120" spans="1:11" ht="15">
      <c r="A120" s="46">
        <v>3</v>
      </c>
      <c r="B120" s="62">
        <f aca="true" ca="1" t="shared" si="40" ref="B120:I120">LARGE($B$105:$K$114,1+INT(RAND()*COUNT($B$105:$K$114)))</f>
        <v>0.17114417996362963</v>
      </c>
      <c r="C120" s="62">
        <f ca="1" t="shared" si="40"/>
        <v>0.6992968509158485</v>
      </c>
      <c r="D120" s="62">
        <f ca="1" t="shared" si="40"/>
        <v>-0.4776467682824619</v>
      </c>
      <c r="E120" s="62">
        <f ca="1" t="shared" si="40"/>
        <v>-1.6812038735715322</v>
      </c>
      <c r="F120" s="62">
        <f ca="1" t="shared" si="40"/>
        <v>-1.3925752168658345</v>
      </c>
      <c r="G120" s="62">
        <f ca="1" t="shared" si="40"/>
        <v>-0.7203924868135265</v>
      </c>
      <c r="H120" s="62">
        <f ca="1" t="shared" si="40"/>
        <v>-1.243711977493246</v>
      </c>
      <c r="I120" s="62">
        <f ca="1" t="shared" si="40"/>
        <v>-0.6483967600936368</v>
      </c>
      <c r="J120" s="64"/>
      <c r="K120" s="64"/>
    </row>
    <row r="121" spans="1:11" ht="15">
      <c r="A121" s="46">
        <v>4</v>
      </c>
      <c r="B121" s="62">
        <f aca="true" ca="1" t="shared" si="41" ref="B121:H121">LARGE($B$105:$K$114,1+INT(RAND()*COUNT($B$105:$K$114)))</f>
        <v>-0.9748085321551718</v>
      </c>
      <c r="C121" s="62">
        <f ca="1" t="shared" si="41"/>
        <v>1.432539680318417</v>
      </c>
      <c r="D121" s="62">
        <f ca="1" t="shared" si="41"/>
        <v>0</v>
      </c>
      <c r="E121" s="62">
        <f ca="1" t="shared" si="41"/>
        <v>-0.7071067811852603</v>
      </c>
      <c r="F121" s="62">
        <f ca="1" t="shared" si="41"/>
        <v>-0.2547458237516191</v>
      </c>
      <c r="G121" s="62">
        <f ca="1" t="shared" si="41"/>
        <v>-0.7197969390085117</v>
      </c>
      <c r="H121" s="62">
        <f ca="1" t="shared" si="41"/>
        <v>-0.12221374622190398</v>
      </c>
      <c r="I121" s="64"/>
      <c r="J121" s="64"/>
      <c r="K121" s="64"/>
    </row>
    <row r="122" spans="1:11" ht="15">
      <c r="A122" s="46">
        <v>5</v>
      </c>
      <c r="B122" s="62">
        <f aca="true" ca="1" t="shared" si="42" ref="B122:G122">LARGE($B$105:$K$114,1+INT(RAND()*COUNT($B$105:$K$114)))</f>
        <v>0.5829024809293959</v>
      </c>
      <c r="C122" s="62">
        <f ca="1" t="shared" si="42"/>
        <v>-0.4448200695952738</v>
      </c>
      <c r="D122" s="62">
        <f ca="1" t="shared" si="42"/>
        <v>0.7250035248574983</v>
      </c>
      <c r="E122" s="62">
        <f ca="1" t="shared" si="42"/>
        <v>-0.7071067811852603</v>
      </c>
      <c r="F122" s="62">
        <f ca="1" t="shared" si="42"/>
        <v>-0.2547458237516191</v>
      </c>
      <c r="G122" s="62">
        <f ca="1" t="shared" si="42"/>
        <v>-0.7026858794979801</v>
      </c>
      <c r="H122" s="64"/>
      <c r="I122" s="64"/>
      <c r="J122" s="64"/>
      <c r="K122" s="64"/>
    </row>
    <row r="123" spans="1:11" ht="15">
      <c r="A123" s="46">
        <v>6</v>
      </c>
      <c r="B123" s="62">
        <f ca="1">LARGE($B$105:$K$114,1+INT(RAND()*COUNT($B$105:$K$114)))</f>
        <v>0.17354884291649095</v>
      </c>
      <c r="C123" s="62">
        <f ca="1">LARGE($B$105:$K$114,1+INT(RAND()*COUNT($B$105:$K$114)))</f>
        <v>-0.24945008807837285</v>
      </c>
      <c r="D123" s="62">
        <f ca="1">LARGE($B$105:$K$114,1+INT(RAND()*COUNT($B$105:$K$114)))</f>
        <v>0.7250035248574983</v>
      </c>
      <c r="E123" s="62">
        <f ca="1">LARGE($B$105:$K$114,1+INT(RAND()*COUNT($B$105:$K$114)))</f>
        <v>0.17114417996362963</v>
      </c>
      <c r="F123" s="62">
        <f ca="1">LARGE($B$105:$K$114,1+INT(RAND()*COUNT($B$105:$K$114)))</f>
        <v>-1.6812038735715322</v>
      </c>
      <c r="G123" s="64"/>
      <c r="H123" s="64"/>
      <c r="I123" s="64"/>
      <c r="J123" s="64"/>
      <c r="K123" s="64"/>
    </row>
    <row r="124" spans="1:11" ht="15">
      <c r="A124" s="46">
        <v>7</v>
      </c>
      <c r="B124" s="62">
        <f ca="1">LARGE($B$105:$K$114,1+INT(RAND()*COUNT($B$105:$K$114)))</f>
        <v>-0.2302020109646907</v>
      </c>
      <c r="C124" s="62">
        <f ca="1">LARGE($B$105:$K$114,1+INT(RAND()*COUNT($B$105:$K$114)))</f>
        <v>-0.10829192505824453</v>
      </c>
      <c r="D124" s="62">
        <f ca="1">LARGE($B$105:$K$114,1+INT(RAND()*COUNT($B$105:$K$114)))</f>
        <v>0.37960041330512734</v>
      </c>
      <c r="E124" s="62">
        <f ca="1">LARGE($B$105:$K$114,1+INT(RAND()*COUNT($B$105:$K$114)))</f>
        <v>-0.7203924868135265</v>
      </c>
      <c r="F124" s="64"/>
      <c r="G124" s="64"/>
      <c r="H124" s="64"/>
      <c r="I124" s="64"/>
      <c r="J124" s="64"/>
      <c r="K124" s="64"/>
    </row>
    <row r="125" spans="1:11" ht="15">
      <c r="A125" s="46">
        <v>8</v>
      </c>
      <c r="B125" s="62">
        <f ca="1">LARGE($B$105:$K$114,1+INT(RAND()*COUNT($B$105:$K$114)))</f>
        <v>-0.12221374622190398</v>
      </c>
      <c r="C125" s="62">
        <f ca="1">LARGE($B$105:$K$114,1+INT(RAND()*COUNT($B$105:$K$114)))</f>
        <v>-1.6812038735715322</v>
      </c>
      <c r="D125" s="62">
        <f ca="1">LARGE($B$105:$K$114,1+INT(RAND()*COUNT($B$105:$K$114)))</f>
        <v>-0.9995822619670723</v>
      </c>
      <c r="E125" s="64"/>
      <c r="F125" s="64"/>
      <c r="G125" s="64"/>
      <c r="H125" s="64"/>
      <c r="I125" s="64"/>
      <c r="J125" s="64"/>
      <c r="K125" s="64"/>
    </row>
    <row r="126" spans="1:11" ht="15">
      <c r="A126" s="46">
        <v>9</v>
      </c>
      <c r="B126" s="62">
        <f ca="1">LARGE($B$105:$K$114,1+INT(RAND()*COUNT($B$105:$K$114)))</f>
        <v>-0.4897920902494228</v>
      </c>
      <c r="C126" s="62">
        <f ca="1">LARGE($B$105:$K$114,1+INT(RAND()*COUNT($B$105:$K$114)))</f>
        <v>-0.6927241828815794</v>
      </c>
      <c r="D126" s="64"/>
      <c r="E126" s="64"/>
      <c r="F126" s="64"/>
      <c r="G126" s="64"/>
      <c r="H126" s="64"/>
      <c r="I126" s="64"/>
      <c r="J126" s="64"/>
      <c r="K126" s="64"/>
    </row>
    <row r="127" spans="1:11" ht="15">
      <c r="A127" s="46">
        <v>10</v>
      </c>
      <c r="B127" s="62">
        <f ca="1">LARGE($B$105:$K$114,1+INT(RAND()*COUNT($B$105:$K$114)))</f>
        <v>1.432539680318417</v>
      </c>
      <c r="C127" s="64"/>
      <c r="D127" s="64"/>
      <c r="E127" s="64"/>
      <c r="F127" s="64"/>
      <c r="G127" s="64"/>
      <c r="H127" s="64"/>
      <c r="I127" s="64"/>
      <c r="J127" s="64"/>
      <c r="K127" s="64"/>
    </row>
    <row r="130" spans="1:11" ht="15">
      <c r="A130" s="46"/>
      <c r="B130" s="47">
        <v>1</v>
      </c>
      <c r="C130" s="47">
        <v>2</v>
      </c>
      <c r="D130" s="47">
        <v>3</v>
      </c>
      <c r="E130" s="47">
        <v>4</v>
      </c>
      <c r="F130" s="47">
        <v>5</v>
      </c>
      <c r="G130" s="47">
        <v>6</v>
      </c>
      <c r="H130" s="47">
        <v>7</v>
      </c>
      <c r="I130" s="47">
        <v>8</v>
      </c>
      <c r="J130" s="47">
        <v>9</v>
      </c>
      <c r="K130" s="47">
        <v>10</v>
      </c>
    </row>
    <row r="131" spans="1:11" ht="15">
      <c r="A131" s="46">
        <v>1</v>
      </c>
      <c r="B131" s="59">
        <f aca="true" t="shared" si="43" ref="B131:K131">+(B62+(SQRT(B62)*B118))</f>
        <v>6569192.819935776</v>
      </c>
      <c r="C131" s="59">
        <f t="shared" si="43"/>
        <v>3238519.4068875522</v>
      </c>
      <c r="D131" s="59">
        <f t="shared" si="43"/>
        <v>762616.9383862402</v>
      </c>
      <c r="E131" s="59">
        <f t="shared" si="43"/>
        <v>242531.48939760594</v>
      </c>
      <c r="F131" s="59">
        <f t="shared" si="43"/>
        <v>159998.6378690961</v>
      </c>
      <c r="G131" s="59">
        <f t="shared" si="43"/>
        <v>76196.80463183518</v>
      </c>
      <c r="H131" s="59">
        <f t="shared" si="43"/>
        <v>57028.518058924</v>
      </c>
      <c r="I131" s="59">
        <f t="shared" si="43"/>
        <v>12060.387273648084</v>
      </c>
      <c r="J131" s="59">
        <f t="shared" si="43"/>
        <v>11569.881792977822</v>
      </c>
      <c r="K131" s="59">
        <f t="shared" si="43"/>
        <v>15897.685173604079</v>
      </c>
    </row>
    <row r="132" spans="1:11" ht="15">
      <c r="A132" s="46">
        <v>2</v>
      </c>
      <c r="B132" s="59">
        <f aca="true" t="shared" si="44" ref="B132:J132">+(B63+(SQRT(B63)*B119))</f>
        <v>6284985.222447211</v>
      </c>
      <c r="C132" s="59">
        <f t="shared" si="44"/>
        <v>3096839.6921138936</v>
      </c>
      <c r="D132" s="59">
        <f t="shared" si="44"/>
        <v>729549.115567146</v>
      </c>
      <c r="E132" s="59">
        <f t="shared" si="44"/>
        <v>230973.04173760652</v>
      </c>
      <c r="F132" s="59">
        <f t="shared" si="44"/>
        <v>153360.46658451308</v>
      </c>
      <c r="G132" s="59">
        <f t="shared" si="44"/>
        <v>73401.52100238761</v>
      </c>
      <c r="H132" s="59">
        <f t="shared" si="44"/>
        <v>54641.517783524505</v>
      </c>
      <c r="I132" s="59">
        <f t="shared" si="44"/>
        <v>11428.650366765023</v>
      </c>
      <c r="J132" s="59">
        <f t="shared" si="44"/>
        <v>11152.701389583779</v>
      </c>
      <c r="K132" s="60"/>
    </row>
    <row r="133" spans="1:11" ht="15">
      <c r="A133" s="46">
        <v>3</v>
      </c>
      <c r="B133" s="59">
        <f aca="true" t="shared" si="45" ref="B133:I133">+(B64+(SQRT(B64)*B120))</f>
        <v>6286585.839931043</v>
      </c>
      <c r="C133" s="59">
        <f t="shared" si="45"/>
        <v>3097388.6401855303</v>
      </c>
      <c r="D133" s="59">
        <f t="shared" si="45"/>
        <v>729163.3058041076</v>
      </c>
      <c r="E133" s="59">
        <f t="shared" si="45"/>
        <v>230482.2821269654</v>
      </c>
      <c r="F133" s="59">
        <f t="shared" si="45"/>
        <v>152956.64864064442</v>
      </c>
      <c r="G133" s="59">
        <f t="shared" si="45"/>
        <v>73008.40356726326</v>
      </c>
      <c r="H133" s="59">
        <f t="shared" si="45"/>
        <v>54099.95003894948</v>
      </c>
      <c r="I133" s="59">
        <f t="shared" si="45"/>
        <v>11408.949670374413</v>
      </c>
      <c r="J133" s="60"/>
      <c r="K133" s="60"/>
    </row>
    <row r="134" spans="1:11" ht="15">
      <c r="A134" s="46">
        <v>4</v>
      </c>
      <c r="B134" s="59">
        <f aca="true" t="shared" si="46" ref="B134:H134">+(B65+(SQRT(B65)*B121))</f>
        <v>5751186.560503677</v>
      </c>
      <c r="C134" s="59">
        <f t="shared" si="46"/>
        <v>2836229.3081075856</v>
      </c>
      <c r="D134" s="59">
        <f t="shared" si="46"/>
        <v>667754.0279106852</v>
      </c>
      <c r="E134" s="59">
        <f t="shared" si="46"/>
        <v>211367.98965298926</v>
      </c>
      <c r="F134" s="59">
        <f t="shared" si="46"/>
        <v>140400.37522419498</v>
      </c>
      <c r="G134" s="59">
        <f t="shared" si="46"/>
        <v>66814.41247845766</v>
      </c>
      <c r="H134" s="59">
        <f t="shared" si="46"/>
        <v>49754.2202362323</v>
      </c>
      <c r="I134" s="60"/>
      <c r="J134" s="60"/>
      <c r="K134" s="60"/>
    </row>
    <row r="135" spans="1:11" ht="15">
      <c r="A135" s="46">
        <v>5</v>
      </c>
      <c r="B135" s="59">
        <f aca="true" t="shared" si="47" ref="B135:G135">+(B66+(SQRT(B66)*B122))</f>
        <v>5821914.475099848</v>
      </c>
      <c r="C135" s="59">
        <f t="shared" si="47"/>
        <v>2866056.354131813</v>
      </c>
      <c r="D135" s="59">
        <f t="shared" si="47"/>
        <v>676124.0041732333</v>
      </c>
      <c r="E135" s="59">
        <f t="shared" si="47"/>
        <v>213830.6666667741</v>
      </c>
      <c r="F135" s="59">
        <f t="shared" si="47"/>
        <v>142035.49479771758</v>
      </c>
      <c r="G135" s="59">
        <f t="shared" si="47"/>
        <v>67597.8183626365</v>
      </c>
      <c r="H135" s="60"/>
      <c r="I135" s="60"/>
      <c r="J135" s="60"/>
      <c r="K135" s="60"/>
    </row>
    <row r="136" spans="1:11" ht="15">
      <c r="A136" s="46">
        <v>6</v>
      </c>
      <c r="B136" s="59">
        <f>+(B67+(SQRT(B67)*B123))</f>
        <v>5950657.613510885</v>
      </c>
      <c r="C136" s="59">
        <f>+(C67+(SQRT(C67)*C123))</f>
        <v>2930277.231454183</v>
      </c>
      <c r="D136" s="59">
        <f>+(D67+(SQRT(D67)*D123))</f>
        <v>691186.6171523355</v>
      </c>
      <c r="E136" s="59">
        <f>+(E67+(SQRT(E67)*E123))</f>
        <v>219011.0742768044</v>
      </c>
      <c r="F136" s="59">
        <f>+(F67+(SQRT(F67)*F123))</f>
        <v>144658.48467346496</v>
      </c>
      <c r="G136" s="60"/>
      <c r="H136" s="60"/>
      <c r="I136" s="60"/>
      <c r="J136" s="60"/>
      <c r="K136" s="60"/>
    </row>
    <row r="137" spans="1:11" ht="15">
      <c r="A137" s="46">
        <v>7</v>
      </c>
      <c r="B137" s="59">
        <f>+(B68+(SQRT(B68)*B124))</f>
        <v>5640683.697594792</v>
      </c>
      <c r="C137" s="59">
        <f>+(C68+(SQRT(C68)*C124))</f>
        <v>2778328.274479203</v>
      </c>
      <c r="D137" s="59">
        <f>+(D68+(SQRT(D68)*D124))</f>
        <v>655028.3023176116</v>
      </c>
      <c r="E137" s="59">
        <f>+(E68+(SQRT(E68)*E124))</f>
        <v>207233.40616451495</v>
      </c>
      <c r="F137" s="60"/>
      <c r="G137" s="60"/>
      <c r="H137" s="60"/>
      <c r="I137" s="60"/>
      <c r="J137" s="60"/>
      <c r="K137" s="60"/>
    </row>
    <row r="138" spans="1:11" ht="15">
      <c r="A138" s="46">
        <v>8</v>
      </c>
      <c r="B138" s="59">
        <f>+(B69+(SQRT(B69)*B125))</f>
        <v>5132280.536259626</v>
      </c>
      <c r="C138" s="59">
        <f>+(C69+(SQRT(C69)*C125))</f>
        <v>2525295.9807522097</v>
      </c>
      <c r="D138" s="59">
        <f>+(D69+(SQRT(D69)*D125))</f>
        <v>594913.0773942766</v>
      </c>
      <c r="E138" s="60"/>
      <c r="F138" s="60"/>
      <c r="G138" s="60"/>
      <c r="H138" s="60"/>
      <c r="I138" s="60"/>
      <c r="J138" s="60"/>
      <c r="K138" s="60"/>
    </row>
    <row r="139" spans="1:11" ht="15">
      <c r="A139" s="46">
        <v>9</v>
      </c>
      <c r="B139" s="59">
        <f>+(B70+(SQRT(B70)*B126))</f>
        <v>5123544.34548092</v>
      </c>
      <c r="C139" s="59">
        <f>+(C70+(SQRT(C70)*C126))</f>
        <v>2522975.3235444073</v>
      </c>
      <c r="D139" s="60"/>
      <c r="E139" s="60"/>
      <c r="F139" s="60"/>
      <c r="G139" s="60"/>
      <c r="H139" s="60"/>
      <c r="I139" s="60"/>
      <c r="J139" s="60"/>
      <c r="K139" s="60"/>
    </row>
    <row r="140" spans="1:11" ht="15">
      <c r="A140" s="46">
        <v>10</v>
      </c>
      <c r="B140" s="59">
        <f>+(B71+(SQRT(B71)*B127))</f>
        <v>5678980.803835198</v>
      </c>
      <c r="C140" s="60"/>
      <c r="D140" s="60"/>
      <c r="E140" s="60"/>
      <c r="F140" s="60"/>
      <c r="G140" s="60"/>
      <c r="H140" s="60"/>
      <c r="I140" s="60"/>
      <c r="J140" s="60"/>
      <c r="K140" s="60"/>
    </row>
    <row r="143" spans="1:18" ht="15">
      <c r="A143" s="46"/>
      <c r="B143" s="47">
        <v>1</v>
      </c>
      <c r="C143" s="47">
        <v>2</v>
      </c>
      <c r="D143" s="47">
        <v>3</v>
      </c>
      <c r="E143" s="47">
        <v>4</v>
      </c>
      <c r="F143" s="47">
        <v>5</v>
      </c>
      <c r="G143" s="47">
        <v>6</v>
      </c>
      <c r="H143" s="47">
        <v>7</v>
      </c>
      <c r="I143" s="47">
        <v>8</v>
      </c>
      <c r="J143" s="47">
        <v>9</v>
      </c>
      <c r="K143" s="47">
        <v>10</v>
      </c>
      <c r="N143" s="66"/>
      <c r="O143" s="66"/>
      <c r="P143" s="66"/>
      <c r="Q143" s="50" t="s">
        <v>21</v>
      </c>
      <c r="R143" s="48" t="s">
        <v>22</v>
      </c>
    </row>
    <row r="144" spans="1:18" ht="15">
      <c r="A144" s="46">
        <v>1</v>
      </c>
      <c r="B144" s="59">
        <f aca="true" t="shared" si="48" ref="B144:B153">B131</f>
        <v>6569192.819935776</v>
      </c>
      <c r="C144" s="59">
        <f aca="true" t="shared" si="49" ref="C144:K144">+B144+C131</f>
        <v>9807712.226823328</v>
      </c>
      <c r="D144" s="59">
        <f t="shared" si="49"/>
        <v>10570329.165209569</v>
      </c>
      <c r="E144" s="59">
        <f t="shared" si="49"/>
        <v>10812860.654607175</v>
      </c>
      <c r="F144" s="59">
        <f t="shared" si="49"/>
        <v>10972859.29247627</v>
      </c>
      <c r="G144" s="59">
        <f t="shared" si="49"/>
        <v>11049056.097108105</v>
      </c>
      <c r="H144" s="59">
        <f t="shared" si="49"/>
        <v>11106084.61516703</v>
      </c>
      <c r="I144" s="59">
        <f t="shared" si="49"/>
        <v>11118145.002440678</v>
      </c>
      <c r="J144" s="59">
        <f t="shared" si="49"/>
        <v>11129714.884233655</v>
      </c>
      <c r="K144" s="59">
        <f t="shared" si="49"/>
        <v>11145612.56940726</v>
      </c>
      <c r="N144" s="50">
        <f>K144</f>
        <v>11145612.56940726</v>
      </c>
      <c r="O144" s="54">
        <f>K171</f>
        <v>1</v>
      </c>
      <c r="P144" s="50">
        <f aca="true" t="shared" si="50" ref="P144:P153">N144*(O144-1)</f>
        <v>0</v>
      </c>
      <c r="Q144" s="50">
        <f aca="true" t="shared" si="51" ref="Q144:Q153">N144+P144</f>
        <v>11145612.56940726</v>
      </c>
      <c r="R144" s="50">
        <f aca="true" t="shared" si="52" ref="R144:R153">+Q144-N144</f>
        <v>0</v>
      </c>
    </row>
    <row r="145" spans="1:18" ht="15">
      <c r="A145" s="46">
        <v>2</v>
      </c>
      <c r="B145" s="59">
        <f t="shared" si="48"/>
        <v>6284985.222447211</v>
      </c>
      <c r="C145" s="59">
        <f aca="true" t="shared" si="53" ref="C145:J145">+B145+C132</f>
        <v>9381824.914561104</v>
      </c>
      <c r="D145" s="59">
        <f t="shared" si="53"/>
        <v>10111374.03012825</v>
      </c>
      <c r="E145" s="59">
        <f t="shared" si="53"/>
        <v>10342347.071865857</v>
      </c>
      <c r="F145" s="59">
        <f t="shared" si="53"/>
        <v>10495707.53845037</v>
      </c>
      <c r="G145" s="59">
        <f t="shared" si="53"/>
        <v>10569109.059452757</v>
      </c>
      <c r="H145" s="59">
        <f t="shared" si="53"/>
        <v>10623750.577236282</v>
      </c>
      <c r="I145" s="59">
        <f t="shared" si="53"/>
        <v>10635179.227603046</v>
      </c>
      <c r="J145" s="59">
        <f t="shared" si="53"/>
        <v>10646331.92899263</v>
      </c>
      <c r="K145" s="60"/>
      <c r="N145" s="50">
        <f>J145</f>
        <v>10646331.92899263</v>
      </c>
      <c r="O145" s="54">
        <f>J171</f>
        <v>1.0014284000389018</v>
      </c>
      <c r="P145" s="50">
        <f t="shared" si="50"/>
        <v>15207.220941534199</v>
      </c>
      <c r="Q145" s="50">
        <f t="shared" si="51"/>
        <v>10661539.149934165</v>
      </c>
      <c r="R145" s="50">
        <f t="shared" si="52"/>
        <v>15207.220941534266</v>
      </c>
    </row>
    <row r="146" spans="1:18" ht="15">
      <c r="A146" s="46">
        <v>3</v>
      </c>
      <c r="B146" s="59">
        <f t="shared" si="48"/>
        <v>6286585.839931043</v>
      </c>
      <c r="C146" s="59">
        <f aca="true" t="shared" si="54" ref="C146:I146">+B146+C133</f>
        <v>9383974.480116572</v>
      </c>
      <c r="D146" s="59">
        <f t="shared" si="54"/>
        <v>10113137.78592068</v>
      </c>
      <c r="E146" s="59">
        <f t="shared" si="54"/>
        <v>10343620.068047645</v>
      </c>
      <c r="F146" s="59">
        <f t="shared" si="54"/>
        <v>10496576.716688288</v>
      </c>
      <c r="G146" s="59">
        <f t="shared" si="54"/>
        <v>10569585.120255552</v>
      </c>
      <c r="H146" s="59">
        <f t="shared" si="54"/>
        <v>10623685.070294501</v>
      </c>
      <c r="I146" s="59">
        <f t="shared" si="54"/>
        <v>10635094.019964876</v>
      </c>
      <c r="J146" s="60"/>
      <c r="K146" s="60"/>
      <c r="N146" s="50">
        <f>I146</f>
        <v>10635094.019964876</v>
      </c>
      <c r="O146" s="54">
        <f>I171</f>
        <v>1.0024744489039226</v>
      </c>
      <c r="P146" s="50">
        <f t="shared" si="50"/>
        <v>26315.99674081552</v>
      </c>
      <c r="Q146" s="50">
        <f t="shared" si="51"/>
        <v>10661410.016705692</v>
      </c>
      <c r="R146" s="50">
        <f t="shared" si="52"/>
        <v>26315.99674081616</v>
      </c>
    </row>
    <row r="147" spans="1:18" ht="15">
      <c r="A147" s="46">
        <v>4</v>
      </c>
      <c r="B147" s="59">
        <f t="shared" si="48"/>
        <v>5751186.560503677</v>
      </c>
      <c r="C147" s="59">
        <f aca="true" t="shared" si="55" ref="C147:H147">+B147+C134</f>
        <v>8587415.868611263</v>
      </c>
      <c r="D147" s="59">
        <f t="shared" si="55"/>
        <v>9255169.896521948</v>
      </c>
      <c r="E147" s="59">
        <f t="shared" si="55"/>
        <v>9466537.886174938</v>
      </c>
      <c r="F147" s="59">
        <f t="shared" si="55"/>
        <v>9606938.261399133</v>
      </c>
      <c r="G147" s="59">
        <f t="shared" si="55"/>
        <v>9673752.673877591</v>
      </c>
      <c r="H147" s="59">
        <f t="shared" si="55"/>
        <v>9723506.894113824</v>
      </c>
      <c r="I147" s="60"/>
      <c r="J147" s="60"/>
      <c r="K147" s="60"/>
      <c r="N147" s="50">
        <f>H147</f>
        <v>9723506.894113824</v>
      </c>
      <c r="O147" s="54">
        <f>H171</f>
        <v>1.0035557637133523</v>
      </c>
      <c r="P147" s="50">
        <f t="shared" si="50"/>
        <v>34574.49298062097</v>
      </c>
      <c r="Q147" s="50">
        <f t="shared" si="51"/>
        <v>9758081.387094446</v>
      </c>
      <c r="R147" s="50">
        <f t="shared" si="52"/>
        <v>34574.492980621755</v>
      </c>
    </row>
    <row r="148" spans="1:18" ht="15">
      <c r="A148" s="46">
        <v>5</v>
      </c>
      <c r="B148" s="59">
        <f t="shared" si="48"/>
        <v>5821914.475099848</v>
      </c>
      <c r="C148" s="59">
        <f>+B148+C135</f>
        <v>8687970.82923166</v>
      </c>
      <c r="D148" s="59">
        <f>+C148+D135</f>
        <v>9364094.833404895</v>
      </c>
      <c r="E148" s="59">
        <f>+D148+E135</f>
        <v>9577925.500071669</v>
      </c>
      <c r="F148" s="59">
        <f>+E148+F135</f>
        <v>9719960.994869387</v>
      </c>
      <c r="G148" s="59">
        <f>+F148+G135</f>
        <v>9787558.813232023</v>
      </c>
      <c r="H148" s="60"/>
      <c r="I148" s="60"/>
      <c r="J148" s="60"/>
      <c r="K148" s="60"/>
      <c r="N148" s="50">
        <f>G148</f>
        <v>9787558.813232023</v>
      </c>
      <c r="O148" s="54">
        <f>G171</f>
        <v>1.0087225767521446</v>
      </c>
      <c r="P148" s="50">
        <f t="shared" si="50"/>
        <v>85372.73296454569</v>
      </c>
      <c r="Q148" s="50">
        <f t="shared" si="51"/>
        <v>9872931.546196569</v>
      </c>
      <c r="R148" s="50">
        <f t="shared" si="52"/>
        <v>85372.73296454549</v>
      </c>
    </row>
    <row r="149" spans="1:18" ht="15">
      <c r="A149" s="46">
        <v>6</v>
      </c>
      <c r="B149" s="59">
        <f t="shared" si="48"/>
        <v>5950657.613510885</v>
      </c>
      <c r="C149" s="59">
        <f>+B149+C136</f>
        <v>8880934.844965069</v>
      </c>
      <c r="D149" s="59">
        <f>+C149+D136</f>
        <v>9572121.462117404</v>
      </c>
      <c r="E149" s="59">
        <f>+D149+E136</f>
        <v>9791132.536394209</v>
      </c>
      <c r="F149" s="59">
        <f>+E149+F136</f>
        <v>9935791.021067673</v>
      </c>
      <c r="G149" s="60"/>
      <c r="H149" s="60"/>
      <c r="I149" s="60"/>
      <c r="J149" s="60"/>
      <c r="K149" s="60"/>
      <c r="N149" s="50">
        <f>F149</f>
        <v>9935791.021067673</v>
      </c>
      <c r="O149" s="54">
        <f>F171</f>
        <v>1.0157438039374314</v>
      </c>
      <c r="P149" s="50">
        <f t="shared" si="50"/>
        <v>156427.14579898035</v>
      </c>
      <c r="Q149" s="50">
        <f t="shared" si="51"/>
        <v>10092218.166866655</v>
      </c>
      <c r="R149" s="50">
        <f t="shared" si="52"/>
        <v>156427.1457989812</v>
      </c>
    </row>
    <row r="150" spans="1:18" ht="15">
      <c r="A150" s="46">
        <v>7</v>
      </c>
      <c r="B150" s="59">
        <f t="shared" si="48"/>
        <v>5640683.697594792</v>
      </c>
      <c r="C150" s="59">
        <f>+B150+C137</f>
        <v>8419011.972073995</v>
      </c>
      <c r="D150" s="59">
        <f>+C150+D137</f>
        <v>9074040.274391606</v>
      </c>
      <c r="E150" s="59">
        <f>+D150+E137</f>
        <v>9281273.680556122</v>
      </c>
      <c r="F150" s="60"/>
      <c r="G150" s="60"/>
      <c r="H150" s="60"/>
      <c r="I150" s="60"/>
      <c r="J150" s="60"/>
      <c r="K150" s="60"/>
      <c r="N150" s="50">
        <f>E150</f>
        <v>9281273.680556122</v>
      </c>
      <c r="O150" s="54">
        <f>E171</f>
        <v>1.030784567161035</v>
      </c>
      <c r="P150" s="50">
        <f t="shared" si="50"/>
        <v>285719.99295902596</v>
      </c>
      <c r="Q150" s="50">
        <f t="shared" si="51"/>
        <v>9566993.673515148</v>
      </c>
      <c r="R150" s="50">
        <f t="shared" si="52"/>
        <v>285719.99295902625</v>
      </c>
    </row>
    <row r="151" spans="1:18" ht="15">
      <c r="A151" s="46">
        <v>8</v>
      </c>
      <c r="B151" s="59">
        <f t="shared" si="48"/>
        <v>5132280.536259626</v>
      </c>
      <c r="C151" s="59">
        <f>+B151+C138</f>
        <v>7657576.517011836</v>
      </c>
      <c r="D151" s="59">
        <f>+C151+D138</f>
        <v>8252489.594406113</v>
      </c>
      <c r="E151" s="60"/>
      <c r="F151" s="60"/>
      <c r="G151" s="60"/>
      <c r="H151" s="60"/>
      <c r="I151" s="60"/>
      <c r="J151" s="60"/>
      <c r="K151" s="60"/>
      <c r="N151" s="50">
        <f>D151</f>
        <v>8252489.594406113</v>
      </c>
      <c r="O151" s="54">
        <f>D171</f>
        <v>1.0543418238088467</v>
      </c>
      <c r="P151" s="50">
        <f t="shared" si="50"/>
        <v>448455.3355235575</v>
      </c>
      <c r="Q151" s="50">
        <f t="shared" si="51"/>
        <v>8700944.92992967</v>
      </c>
      <c r="R151" s="50">
        <f t="shared" si="52"/>
        <v>448455.3355235569</v>
      </c>
    </row>
    <row r="152" spans="1:18" ht="15">
      <c r="A152" s="46">
        <v>9</v>
      </c>
      <c r="B152" s="59">
        <f t="shared" si="48"/>
        <v>5123544.34548092</v>
      </c>
      <c r="C152" s="59">
        <f>+B152+C139</f>
        <v>7646519.669025327</v>
      </c>
      <c r="D152" s="60"/>
      <c r="E152" s="60"/>
      <c r="F152" s="60"/>
      <c r="G152" s="60"/>
      <c r="H152" s="60"/>
      <c r="I152" s="60"/>
      <c r="J152" s="60"/>
      <c r="K152" s="60"/>
      <c r="N152" s="50">
        <f>C152</f>
        <v>7646519.669025327</v>
      </c>
      <c r="O152" s="54">
        <f>C171</f>
        <v>1.1363338177645639</v>
      </c>
      <c r="P152" s="50">
        <f t="shared" si="50"/>
        <v>1042479.2190900523</v>
      </c>
      <c r="Q152" s="50">
        <f t="shared" si="51"/>
        <v>8688998.88811538</v>
      </c>
      <c r="R152" s="50">
        <f t="shared" si="52"/>
        <v>1042479.2190900529</v>
      </c>
    </row>
    <row r="153" spans="1:18" ht="15">
      <c r="A153" s="46">
        <v>10</v>
      </c>
      <c r="B153" s="59">
        <f t="shared" si="48"/>
        <v>5678980.803835198</v>
      </c>
      <c r="C153" s="60"/>
      <c r="D153" s="60"/>
      <c r="E153" s="60"/>
      <c r="F153" s="60"/>
      <c r="G153" s="60"/>
      <c r="H153" s="60"/>
      <c r="I153" s="60"/>
      <c r="J153" s="60"/>
      <c r="K153" s="60"/>
      <c r="N153" s="50">
        <f>B153</f>
        <v>5678980.803835198</v>
      </c>
      <c r="O153" s="54">
        <f>B171</f>
        <v>1.6960993428743554</v>
      </c>
      <c r="P153" s="50">
        <f t="shared" si="50"/>
        <v>3953134.80574576</v>
      </c>
      <c r="Q153" s="50">
        <f t="shared" si="51"/>
        <v>9632115.609580958</v>
      </c>
      <c r="R153" s="50">
        <f t="shared" si="52"/>
        <v>3953134.80574576</v>
      </c>
    </row>
    <row r="154" ht="15">
      <c r="N154" s="50"/>
    </row>
    <row r="155" spans="14:17" ht="15">
      <c r="N155" s="50">
        <f>SUM(N144:N153)</f>
        <v>92733158.99460106</v>
      </c>
      <c r="O155" s="54"/>
      <c r="P155" s="50">
        <f>SUM(P144:P153)</f>
        <v>6047686.942744892</v>
      </c>
      <c r="Q155" s="50">
        <f>SUM(Q144:Q153)</f>
        <v>98780845.93734595</v>
      </c>
    </row>
    <row r="156" spans="1:12" ht="15">
      <c r="A156" s="46">
        <v>1</v>
      </c>
      <c r="B156" s="54">
        <f aca="true" t="shared" si="56" ref="B156:J156">C144/B144</f>
        <v>1.4929858957799953</v>
      </c>
      <c r="C156" s="54">
        <f t="shared" si="56"/>
        <v>1.0777568632469194</v>
      </c>
      <c r="D156" s="54">
        <f t="shared" si="56"/>
        <v>1.022944554101102</v>
      </c>
      <c r="E156" s="54">
        <f t="shared" si="56"/>
        <v>1.014797068322611</v>
      </c>
      <c r="F156" s="54">
        <f t="shared" si="56"/>
        <v>1.0069441157132197</v>
      </c>
      <c r="G156" s="54">
        <f t="shared" si="56"/>
        <v>1.0051613927522596</v>
      </c>
      <c r="H156" s="54">
        <f t="shared" si="56"/>
        <v>1.0010859261109157</v>
      </c>
      <c r="I156" s="54">
        <f t="shared" si="56"/>
        <v>1.0010406305899444</v>
      </c>
      <c r="J156" s="55">
        <f t="shared" si="56"/>
        <v>1.0014284000389018</v>
      </c>
      <c r="K156" s="56"/>
      <c r="L156" s="54"/>
    </row>
    <row r="157" spans="1:12" ht="15">
      <c r="A157" s="46">
        <v>2</v>
      </c>
      <c r="B157" s="54">
        <f aca="true" t="shared" si="57" ref="B157:I157">C145/B145</f>
        <v>1.4927361930865548</v>
      </c>
      <c r="C157" s="54">
        <f t="shared" si="57"/>
        <v>1.0777619623272703</v>
      </c>
      <c r="D157" s="54">
        <f t="shared" si="57"/>
        <v>1.022842893661078</v>
      </c>
      <c r="E157" s="54">
        <f t="shared" si="57"/>
        <v>1.0148284007023607</v>
      </c>
      <c r="F157" s="54">
        <f t="shared" si="57"/>
        <v>1.006993480023475</v>
      </c>
      <c r="G157" s="54">
        <f t="shared" si="57"/>
        <v>1.0051699265733902</v>
      </c>
      <c r="H157" s="54">
        <f t="shared" si="57"/>
        <v>1.0010757641836259</v>
      </c>
      <c r="I157" s="55">
        <f t="shared" si="57"/>
        <v>1.0010486613484273</v>
      </c>
      <c r="J157" s="56"/>
      <c r="K157" s="56"/>
      <c r="L157" s="54"/>
    </row>
    <row r="158" spans="1:12" ht="15">
      <c r="A158" s="46">
        <v>3</v>
      </c>
      <c r="B158" s="54">
        <f aca="true" t="shared" si="58" ref="B158:H158">C146/B146</f>
        <v>1.4926980588591636</v>
      </c>
      <c r="C158" s="54">
        <f t="shared" si="58"/>
        <v>1.0777030358883766</v>
      </c>
      <c r="D158" s="54">
        <f t="shared" si="58"/>
        <v>1.0227903828669118</v>
      </c>
      <c r="E158" s="54">
        <f t="shared" si="58"/>
        <v>1.0147875354696312</v>
      </c>
      <c r="F158" s="54">
        <f t="shared" si="58"/>
        <v>1.0069554489561525</v>
      </c>
      <c r="G158" s="54">
        <f t="shared" si="58"/>
        <v>1.005118455400418</v>
      </c>
      <c r="H158" s="55">
        <f t="shared" si="58"/>
        <v>1.001073916404231</v>
      </c>
      <c r="I158" s="56"/>
      <c r="J158" s="56"/>
      <c r="K158" s="56"/>
      <c r="L158" s="54"/>
    </row>
    <row r="159" spans="1:12" ht="15">
      <c r="A159" s="46">
        <v>4</v>
      </c>
      <c r="B159" s="54">
        <f aca="true" t="shared" si="59" ref="B159:G159">C147/B147</f>
        <v>1.4931555042198448</v>
      </c>
      <c r="C159" s="54">
        <f t="shared" si="59"/>
        <v>1.077759600574541</v>
      </c>
      <c r="D159" s="54">
        <f t="shared" si="59"/>
        <v>1.022837829236654</v>
      </c>
      <c r="E159" s="54">
        <f t="shared" si="59"/>
        <v>1.0148312273095361</v>
      </c>
      <c r="F159" s="54">
        <f t="shared" si="59"/>
        <v>1.0069548081459958</v>
      </c>
      <c r="G159" s="55">
        <f t="shared" si="59"/>
        <v>1.0051432181402142</v>
      </c>
      <c r="H159" s="56"/>
      <c r="I159" s="56"/>
      <c r="J159" s="56"/>
      <c r="K159" s="56"/>
      <c r="L159" s="54"/>
    </row>
    <row r="160" spans="1:12" ht="15">
      <c r="A160" s="46">
        <v>5</v>
      </c>
      <c r="B160" s="54">
        <f>C148/B148</f>
        <v>1.4922876085503918</v>
      </c>
      <c r="C160" s="54">
        <f>D148/C148</f>
        <v>1.0778230057930602</v>
      </c>
      <c r="D160" s="54">
        <f>E148/D148</f>
        <v>1.0228351667161644</v>
      </c>
      <c r="E160" s="54">
        <f>F148/E148</f>
        <v>1.0148294633108865</v>
      </c>
      <c r="F160" s="55">
        <f>G148/F148</f>
        <v>1.0069545359696728</v>
      </c>
      <c r="G160" s="56"/>
      <c r="H160" s="56"/>
      <c r="I160" s="56"/>
      <c r="J160" s="56"/>
      <c r="K160" s="56"/>
      <c r="L160" s="54"/>
    </row>
    <row r="161" spans="1:12" ht="15">
      <c r="A161" s="46">
        <v>6</v>
      </c>
      <c r="B161" s="54">
        <f>C149/B149</f>
        <v>1.4924291434279515</v>
      </c>
      <c r="C161" s="54">
        <f>D149/C149</f>
        <v>1.0778281373772485</v>
      </c>
      <c r="D161" s="54">
        <f>E149/D149</f>
        <v>1.0228800977028512</v>
      </c>
      <c r="E161" s="55">
        <f>F149/E149</f>
        <v>1.0147744384151436</v>
      </c>
      <c r="F161" s="56"/>
      <c r="G161" s="56"/>
      <c r="H161" s="56"/>
      <c r="I161" s="56"/>
      <c r="J161" s="56"/>
      <c r="K161" s="56"/>
      <c r="L161" s="54"/>
    </row>
    <row r="162" spans="1:12" ht="15">
      <c r="A162" s="46">
        <v>7</v>
      </c>
      <c r="B162" s="54">
        <f>C150/B150</f>
        <v>1.4925516876019644</v>
      </c>
      <c r="C162" s="54">
        <f>D150/C150</f>
        <v>1.077803464882857</v>
      </c>
      <c r="D162" s="55">
        <f>E150/D150</f>
        <v>1.0228380522785823</v>
      </c>
      <c r="E162" s="56"/>
      <c r="F162" s="56"/>
      <c r="G162" s="56"/>
      <c r="H162" s="56"/>
      <c r="I162" s="56"/>
      <c r="J162" s="56"/>
      <c r="K162" s="56"/>
      <c r="L162" s="54"/>
    </row>
    <row r="163" spans="1:12" ht="15">
      <c r="A163" s="46">
        <v>8</v>
      </c>
      <c r="B163" s="54">
        <f>C151/B151</f>
        <v>1.4920416884679164</v>
      </c>
      <c r="C163" s="55">
        <f>D151/C151</f>
        <v>1.0776894721290262</v>
      </c>
      <c r="D163" s="56"/>
      <c r="E163" s="56"/>
      <c r="F163" s="56"/>
      <c r="G163" s="56"/>
      <c r="H163" s="56"/>
      <c r="I163" s="56"/>
      <c r="J163" s="56"/>
      <c r="K163" s="56"/>
      <c r="L163" s="54"/>
    </row>
    <row r="164" spans="1:12" ht="15">
      <c r="A164" s="46">
        <v>9</v>
      </c>
      <c r="B164" s="55">
        <f>C152/B152</f>
        <v>1.4924277323313748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4"/>
    </row>
    <row r="165" spans="1:12" ht="15">
      <c r="A165" s="46">
        <v>10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4"/>
    </row>
    <row r="168" spans="1:11" ht="15">
      <c r="A168" s="57" t="s">
        <v>23</v>
      </c>
      <c r="B168" s="54">
        <f>SUM(C$144:C152)/SUM(B$144:B152)</f>
        <v>1.49260658827437</v>
      </c>
      <c r="C168" s="54">
        <f>SUM(D$144:D151)/SUM(C$144:C151)</f>
        <v>1.0777660452276456</v>
      </c>
      <c r="D168" s="54">
        <f>SUM(E$144:E150)/SUM(D$144:D150)</f>
        <v>1.0228537149257992</v>
      </c>
      <c r="E168" s="54">
        <f>SUM(F$144:F149)/SUM(E$144:E149)</f>
        <v>1.014807634725705</v>
      </c>
      <c r="F168" s="54">
        <f>SUM(G$144:G148)/SUM(F$144:F148)</f>
        <v>1.0069605135714257</v>
      </c>
      <c r="G168" s="54">
        <f>SUM(H$144:H147)/SUM(G$144:G147)</f>
        <v>1.0051485061673844</v>
      </c>
      <c r="H168" s="54">
        <f>SUM(I$144:I146)/SUM(H$144:H146)</f>
        <v>1.001078645755622</v>
      </c>
      <c r="I168" s="54">
        <f>SUM(J$144:J145)/SUM(I$144:I145)</f>
        <v>1.0010445568200184</v>
      </c>
      <c r="J168" s="54">
        <f>SUM(K$144:K144)/SUM(J$144:J144)</f>
        <v>1.0014284000389018</v>
      </c>
      <c r="K168" s="54"/>
    </row>
    <row r="169" spans="1:11" ht="15">
      <c r="A169" s="57" t="s">
        <v>24</v>
      </c>
      <c r="B169" s="54">
        <f>AVERAGE(B156:B164)</f>
        <v>1.4925903902583508</v>
      </c>
      <c r="C169" s="54">
        <f>AVERAGE(C156:C163)</f>
        <v>1.0777656927774124</v>
      </c>
      <c r="D169" s="54">
        <f>AVERAGE(D156:D162)</f>
        <v>1.0228527109376204</v>
      </c>
      <c r="E169" s="54">
        <f>AVERAGE(E156:E161)</f>
        <v>1.0148080222550282</v>
      </c>
      <c r="F169" s="54">
        <f>AVERAGE(F156:F160)</f>
        <v>1.0069604777617032</v>
      </c>
      <c r="G169" s="54">
        <f>AVERAGE(G156:G159)</f>
        <v>1.0051482482165706</v>
      </c>
      <c r="H169" s="54">
        <f>AVERAGE(H156:H158)</f>
        <v>1.0010785355662575</v>
      </c>
      <c r="I169" s="54">
        <f>AVERAGE(I156:I157)</f>
        <v>1.001044645969186</v>
      </c>
      <c r="J169" s="54">
        <f>AVERAGE(J156:J156)</f>
        <v>1.0014284000389018</v>
      </c>
      <c r="K169" s="54"/>
    </row>
    <row r="170" spans="1:11" ht="15">
      <c r="A170" s="48" t="s">
        <v>12</v>
      </c>
      <c r="B170" s="54">
        <f aca="true" t="shared" si="60" ref="B170:J170">B168</f>
        <v>1.49260658827437</v>
      </c>
      <c r="C170" s="54">
        <f t="shared" si="60"/>
        <v>1.0777660452276456</v>
      </c>
      <c r="D170" s="54">
        <f t="shared" si="60"/>
        <v>1.0228537149257992</v>
      </c>
      <c r="E170" s="54">
        <f t="shared" si="60"/>
        <v>1.014807634725705</v>
      </c>
      <c r="F170" s="54">
        <f t="shared" si="60"/>
        <v>1.0069605135714257</v>
      </c>
      <c r="G170" s="54">
        <f t="shared" si="60"/>
        <v>1.0051485061673844</v>
      </c>
      <c r="H170" s="54">
        <f t="shared" si="60"/>
        <v>1.001078645755622</v>
      </c>
      <c r="I170" s="54">
        <f t="shared" si="60"/>
        <v>1.0010445568200184</v>
      </c>
      <c r="J170" s="54">
        <f t="shared" si="60"/>
        <v>1.0014284000389018</v>
      </c>
      <c r="K170" s="54">
        <v>1</v>
      </c>
    </row>
    <row r="171" spans="1:12" ht="15">
      <c r="A171" s="48" t="s">
        <v>25</v>
      </c>
      <c r="B171" s="54">
        <f aca="true" t="shared" si="61" ref="B171:K171">B170*C171</f>
        <v>1.6960993428743554</v>
      </c>
      <c r="C171" s="54">
        <f t="shared" si="61"/>
        <v>1.1363338177645639</v>
      </c>
      <c r="D171" s="54">
        <f t="shared" si="61"/>
        <v>1.0543418238088467</v>
      </c>
      <c r="E171" s="54">
        <f t="shared" si="61"/>
        <v>1.030784567161035</v>
      </c>
      <c r="F171" s="54">
        <f t="shared" si="61"/>
        <v>1.0157438039374314</v>
      </c>
      <c r="G171" s="54">
        <f t="shared" si="61"/>
        <v>1.0087225767521446</v>
      </c>
      <c r="H171" s="54">
        <f t="shared" si="61"/>
        <v>1.0035557637133523</v>
      </c>
      <c r="I171" s="54">
        <f t="shared" si="61"/>
        <v>1.0024744489039226</v>
      </c>
      <c r="J171" s="54">
        <f t="shared" si="61"/>
        <v>1.0014284000389018</v>
      </c>
      <c r="K171" s="54">
        <f t="shared" si="61"/>
        <v>1</v>
      </c>
      <c r="L171" s="54">
        <v>1</v>
      </c>
    </row>
    <row r="173" spans="1:12" ht="15">
      <c r="A173" s="48" t="s">
        <v>14</v>
      </c>
      <c r="B173" s="58">
        <f aca="true" t="shared" si="62" ref="B173:L173">1/B171</f>
        <v>0.589588106499301</v>
      </c>
      <c r="C173" s="58">
        <f t="shared" si="62"/>
        <v>0.8800230921290677</v>
      </c>
      <c r="D173" s="58">
        <f t="shared" si="62"/>
        <v>0.9484590077129493</v>
      </c>
      <c r="E173" s="58">
        <f t="shared" si="62"/>
        <v>0.9701348194940276</v>
      </c>
      <c r="F173" s="58">
        <f t="shared" si="62"/>
        <v>0.9845002215357829</v>
      </c>
      <c r="G173" s="58">
        <f t="shared" si="62"/>
        <v>0.9913528486888543</v>
      </c>
      <c r="H173" s="58">
        <f t="shared" si="62"/>
        <v>0.9964568349443829</v>
      </c>
      <c r="I173" s="58">
        <f t="shared" si="62"/>
        <v>0.9975316588800562</v>
      </c>
      <c r="J173" s="58">
        <f t="shared" si="62"/>
        <v>0.9985736373775237</v>
      </c>
      <c r="K173" s="58">
        <f t="shared" si="62"/>
        <v>1</v>
      </c>
      <c r="L173" s="58">
        <f t="shared" si="62"/>
        <v>1</v>
      </c>
    </row>
    <row r="174" spans="1:12" ht="15">
      <c r="A174" s="48" t="s">
        <v>15</v>
      </c>
      <c r="B174" s="58">
        <f>B173</f>
        <v>0.589588106499301</v>
      </c>
      <c r="C174" s="58">
        <f aca="true" t="shared" si="63" ref="C174:K174">C173-B173</f>
        <v>0.29043498562976666</v>
      </c>
      <c r="D174" s="58">
        <f t="shared" si="63"/>
        <v>0.06843591558388162</v>
      </c>
      <c r="E174" s="58">
        <f t="shared" si="63"/>
        <v>0.021675811781078247</v>
      </c>
      <c r="F174" s="58">
        <f t="shared" si="63"/>
        <v>0.014365402041755293</v>
      </c>
      <c r="G174" s="58">
        <f t="shared" si="63"/>
        <v>0.006852627153071444</v>
      </c>
      <c r="H174" s="58">
        <f t="shared" si="63"/>
        <v>0.005103986255528548</v>
      </c>
      <c r="I174" s="58">
        <f t="shared" si="63"/>
        <v>0.0010748239356733746</v>
      </c>
      <c r="J174" s="58">
        <f t="shared" si="63"/>
        <v>0.001041978497467455</v>
      </c>
      <c r="K174" s="58">
        <f t="shared" si="63"/>
        <v>0.001426362622476307</v>
      </c>
      <c r="L174" s="58"/>
    </row>
  </sheetData>
  <sheetProtection/>
  <conditionalFormatting sqref="B105:K114 B118:K127 B131:K140 B144:K153">
    <cfRule type="cellIs" priority="1" dxfId="0" operator="equal" stopIfTrue="1">
      <formula>$B$109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workbookViewId="0" topLeftCell="A7">
      <selection activeCell="B35" sqref="B35"/>
    </sheetView>
  </sheetViews>
  <sheetFormatPr defaultColWidth="9.140625" defaultRowHeight="12.75"/>
  <cols>
    <col min="1" max="1" width="6.57421875" style="97" customWidth="1"/>
    <col min="2" max="2" width="10.140625" style="97" bestFit="1" customWidth="1"/>
    <col min="3" max="3" width="11.57421875" style="97" customWidth="1"/>
    <col min="4" max="4" width="11.421875" style="97" customWidth="1"/>
    <col min="5" max="5" width="11.140625" style="97" customWidth="1"/>
    <col min="6" max="6" width="10.8515625" style="97" customWidth="1"/>
    <col min="7" max="7" width="9.140625" style="97" customWidth="1"/>
    <col min="8" max="8" width="11.140625" style="97" customWidth="1"/>
    <col min="9" max="9" width="10.28125" style="97" customWidth="1"/>
    <col min="10" max="19" width="9.140625" style="97" customWidth="1"/>
    <col min="20" max="20" width="8.8515625" style="97" customWidth="1"/>
    <col min="21" max="16384" width="9.140625" style="97" customWidth="1"/>
  </cols>
  <sheetData>
    <row r="1" spans="1:7" ht="15.75">
      <c r="A1" s="96" t="s">
        <v>58</v>
      </c>
      <c r="G1" s="98" t="s">
        <v>59</v>
      </c>
    </row>
    <row r="3" ht="12.75">
      <c r="A3" s="99" t="s">
        <v>60</v>
      </c>
    </row>
    <row r="4" spans="2:9" s="100" customFormat="1" ht="12.75">
      <c r="B4" s="115" t="s">
        <v>61</v>
      </c>
      <c r="C4" s="115"/>
      <c r="D4" s="115"/>
      <c r="E4" s="115"/>
      <c r="F4" s="115"/>
      <c r="G4" s="115"/>
      <c r="H4" s="115"/>
      <c r="I4" s="115"/>
    </row>
    <row r="5" spans="1:9" s="100" customFormat="1" ht="38.25">
      <c r="A5" s="101" t="s">
        <v>62</v>
      </c>
      <c r="B5" s="102" t="s">
        <v>63</v>
      </c>
      <c r="C5" s="102" t="s">
        <v>64</v>
      </c>
      <c r="D5" s="102" t="s">
        <v>65</v>
      </c>
      <c r="E5" s="102" t="s">
        <v>66</v>
      </c>
      <c r="F5" s="102" t="s">
        <v>67</v>
      </c>
      <c r="G5" s="102" t="s">
        <v>68</v>
      </c>
      <c r="H5" s="102" t="s">
        <v>69</v>
      </c>
      <c r="I5" s="102" t="s">
        <v>70</v>
      </c>
    </row>
    <row r="6" spans="1:9" ht="12.75">
      <c r="A6" s="103">
        <v>0</v>
      </c>
      <c r="B6" s="104">
        <f>+'[1]IBNR za LN 2008-AK'!L81</f>
        <v>4577859.43</v>
      </c>
      <c r="C6" s="104">
        <f>+'[1]IBNR za LN 2008-AK'!M81</f>
        <v>4119963.28</v>
      </c>
      <c r="D6" s="104">
        <f>+'[1]IBNR za LN 2008-AK'!N81</f>
        <v>2229993.31</v>
      </c>
      <c r="E6" s="104">
        <f>+'[1]IBNR za LN 2008-AK'!O81</f>
        <v>1164234.18</v>
      </c>
      <c r="F6" s="104">
        <f>+'[1]IBNR za LN 2008-AK'!P81</f>
        <v>478073.39999999997</v>
      </c>
      <c r="G6" s="104">
        <f>+'[1]IBNR za LN 2008-AK'!Q81</f>
        <v>219689.11</v>
      </c>
      <c r="H6" s="104">
        <f>+'[1]IBNR za LN 2008-AK'!R81</f>
        <v>3755863.0900000003</v>
      </c>
      <c r="I6" s="104">
        <f>+'[1]IBNR za LN 2008-AK'!S81</f>
        <v>455867.32</v>
      </c>
    </row>
    <row r="7" spans="1:9" ht="12.75">
      <c r="A7" s="103">
        <f aca="true" t="shared" si="0" ref="A7:A35">+A6+1</f>
        <v>1</v>
      </c>
      <c r="B7" s="104">
        <f>+'[1]IBNR za LN 2008-AK'!L82</f>
        <v>5735574.739999999</v>
      </c>
      <c r="C7" s="104">
        <f>+'[1]IBNR za LN 2008-AK'!M82</f>
        <v>6261441.26</v>
      </c>
      <c r="D7" s="104">
        <f>+'[1]IBNR za LN 2008-AK'!N82</f>
        <v>2963786.29</v>
      </c>
      <c r="E7" s="104">
        <f>+'[1]IBNR za LN 2008-AK'!O82</f>
        <v>3190398.6399999997</v>
      </c>
      <c r="F7" s="104">
        <f>+'[1]IBNR za LN 2008-AK'!P82</f>
        <v>866400.97</v>
      </c>
      <c r="G7" s="104">
        <f>+'[1]IBNR za LN 2008-AK'!Q82</f>
        <v>281226.4</v>
      </c>
      <c r="H7" s="104">
        <f>+'[1]IBNR za LN 2008-AK'!R82</f>
        <v>4390265.0600000005</v>
      </c>
      <c r="I7" s="104">
        <f>+'[1]IBNR za LN 2008-AK'!S82</f>
        <v>714236.6299999999</v>
      </c>
    </row>
    <row r="8" spans="1:9" ht="12.75">
      <c r="A8" s="103">
        <f t="shared" si="0"/>
        <v>2</v>
      </c>
      <c r="B8" s="104">
        <f>+'[1]IBNR za LN 2008-AK'!L83</f>
        <v>6040051.78</v>
      </c>
      <c r="C8" s="104">
        <f>+'[1]IBNR za LN 2008-AK'!M83</f>
        <v>7043964.33</v>
      </c>
      <c r="D8" s="104">
        <f>+'[1]IBNR za LN 2008-AK'!N83</f>
        <v>3382034.33</v>
      </c>
      <c r="E8" s="104">
        <f>+'[1]IBNR za LN 2008-AK'!O83</f>
        <v>3636589.500000001</v>
      </c>
      <c r="F8" s="104">
        <f>+'[1]IBNR za LN 2008-AK'!P83</f>
        <v>1061359.3900000001</v>
      </c>
      <c r="G8" s="104">
        <f>+'[1]IBNR za LN 2008-AK'!Q83</f>
        <v>318838.1</v>
      </c>
      <c r="H8" s="104">
        <f>+'[1]IBNR za LN 2008-AK'!R83</f>
        <v>4695544.46</v>
      </c>
      <c r="I8" s="104">
        <f>+'[1]IBNR za LN 2008-AK'!S83</f>
        <v>724118.25</v>
      </c>
    </row>
    <row r="9" spans="1:9" ht="12.75">
      <c r="A9" s="103">
        <f t="shared" si="0"/>
        <v>3</v>
      </c>
      <c r="B9" s="104">
        <f>+'[1]IBNR za LN 2008-AK'!L84</f>
        <v>6317331.899999999</v>
      </c>
      <c r="C9" s="104">
        <f>+'[1]IBNR za LN 2008-AK'!M84</f>
        <v>7202257.390000001</v>
      </c>
      <c r="D9" s="104">
        <f>+'[1]IBNR za LN 2008-AK'!N84</f>
        <v>3814188.5</v>
      </c>
      <c r="E9" s="104">
        <f>+'[1]IBNR za LN 2008-AK'!O84</f>
        <v>4054163.4100000006</v>
      </c>
      <c r="F9" s="104">
        <f>+'[1]IBNR za LN 2008-AK'!P84</f>
        <v>1217498.46</v>
      </c>
      <c r="G9" s="104">
        <f>+'[1]IBNR za LN 2008-AK'!Q84</f>
        <v>340603.71</v>
      </c>
      <c r="H9" s="104">
        <f>+'[1]IBNR za LN 2008-AK'!R84</f>
        <v>4961433.92</v>
      </c>
      <c r="I9" s="104">
        <f>+'[1]IBNR za LN 2008-AK'!S84</f>
        <v>825087</v>
      </c>
    </row>
    <row r="10" spans="1:9" ht="12.75">
      <c r="A10" s="103">
        <f t="shared" si="0"/>
        <v>4</v>
      </c>
      <c r="B10" s="104">
        <f>+'[1]IBNR za LN 2008-AK'!L85</f>
        <v>6776709.91</v>
      </c>
      <c r="C10" s="104">
        <f>+'[1]IBNR za LN 2008-AK'!M85</f>
        <v>7829616.27</v>
      </c>
      <c r="D10" s="104">
        <f>+'[1]IBNR za LN 2008-AK'!N85</f>
        <v>4246961.87</v>
      </c>
      <c r="E10" s="104">
        <f>+'[1]IBNR za LN 2008-AK'!O85</f>
        <v>4198636.58</v>
      </c>
      <c r="F10" s="104">
        <f>+'[1]IBNR za LN 2008-AK'!P85</f>
        <v>1324294.37</v>
      </c>
      <c r="G10" s="104">
        <f>+'[1]IBNR za LN 2008-AK'!Q85</f>
        <v>350652.22000000003</v>
      </c>
      <c r="H10" s="104">
        <f>+'[1]IBNR za LN 2008-AK'!R85</f>
        <v>5017464.94</v>
      </c>
      <c r="I10" s="104"/>
    </row>
    <row r="11" spans="1:8" ht="12.75">
      <c r="A11" s="103">
        <f t="shared" si="0"/>
        <v>5</v>
      </c>
      <c r="B11" s="104">
        <f>+'[1]IBNR za LN 2008-AK'!L86</f>
        <v>7015920.51</v>
      </c>
      <c r="C11" s="104">
        <f>+'[1]IBNR za LN 2008-AK'!M86</f>
        <v>7776358.52</v>
      </c>
      <c r="D11" s="104">
        <f>+'[1]IBNR za LN 2008-AK'!N86</f>
        <v>4401130.77</v>
      </c>
      <c r="E11" s="104">
        <f>+'[1]IBNR za LN 2008-AK'!O86</f>
        <v>4325960.58</v>
      </c>
      <c r="F11" s="104">
        <f>+'[1]IBNR za LN 2008-AK'!P86</f>
        <v>1433272.33</v>
      </c>
      <c r="G11" s="104">
        <f>+'[1]IBNR za LN 2008-AK'!Q86</f>
        <v>352014.12000000005</v>
      </c>
      <c r="H11" s="104">
        <f>+'[1]IBNR za LN 2008-AK'!R86</f>
        <v>5007654.9799999995</v>
      </c>
    </row>
    <row r="12" spans="1:8" ht="12.75">
      <c r="A12" s="103">
        <f t="shared" si="0"/>
        <v>6</v>
      </c>
      <c r="B12" s="104">
        <f>+'[1]IBNR za LN 2008-AK'!L87</f>
        <v>7180061.640000001</v>
      </c>
      <c r="C12" s="104">
        <f>+'[1]IBNR za LN 2008-AK'!M87</f>
        <v>8029522.59</v>
      </c>
      <c r="D12" s="104">
        <f>+'[1]IBNR za LN 2008-AK'!N87</f>
        <v>4543266.76</v>
      </c>
      <c r="E12" s="104">
        <f>+'[1]IBNR za LN 2008-AK'!O87</f>
        <v>4535596.68</v>
      </c>
      <c r="F12" s="104">
        <f>+'[1]IBNR za LN 2008-AK'!P87</f>
        <v>1382009.77</v>
      </c>
      <c r="G12" s="104">
        <f>+'[1]IBNR za LN 2008-AK'!Q87</f>
        <v>353188.63</v>
      </c>
      <c r="H12" s="104">
        <f>+'[1]IBNR za LN 2008-AK'!R87</f>
        <v>5140891.74</v>
      </c>
    </row>
    <row r="13" spans="1:8" ht="12.75">
      <c r="A13" s="103">
        <f t="shared" si="0"/>
        <v>7</v>
      </c>
      <c r="B13" s="104">
        <f>+'[1]IBNR za LN 2008-AK'!L88</f>
        <v>7271292.0200000005</v>
      </c>
      <c r="C13" s="104">
        <f>+'[1]IBNR za LN 2008-AK'!M88</f>
        <v>7802931.56</v>
      </c>
      <c r="D13" s="104">
        <f>+'[1]IBNR za LN 2008-AK'!N88</f>
        <v>4685725.3</v>
      </c>
      <c r="E13" s="104">
        <f>+'[1]IBNR za LN 2008-AK'!O88</f>
        <v>4663684.399999999</v>
      </c>
      <c r="F13" s="104">
        <f>+'[1]IBNR za LN 2008-AK'!P88</f>
        <v>1424608.6900000002</v>
      </c>
      <c r="G13" s="104">
        <f>+'[1]IBNR za LN 2008-AK'!Q88</f>
        <v>358681.53</v>
      </c>
      <c r="H13" s="104"/>
    </row>
    <row r="14" spans="1:8" ht="12.75">
      <c r="A14" s="103">
        <f t="shared" si="0"/>
        <v>8</v>
      </c>
      <c r="B14" s="104">
        <f>+'[1]IBNR za LN 2008-AK'!L89</f>
        <v>6967339.92</v>
      </c>
      <c r="C14" s="104">
        <f>+'[1]IBNR za LN 2008-AK'!M89</f>
        <v>7874594.6</v>
      </c>
      <c r="D14" s="104">
        <f>+'[1]IBNR za LN 2008-AK'!N89</f>
        <v>4797456.66</v>
      </c>
      <c r="E14" s="104">
        <f>+'[1]IBNR za LN 2008-AK'!O89</f>
        <v>4742724.47</v>
      </c>
      <c r="F14" s="104">
        <f>+'[1]IBNR za LN 2008-AK'!P89</f>
        <v>1449237.7900000003</v>
      </c>
      <c r="G14" s="104">
        <f>+'[1]IBNR za LN 2008-AK'!Q89</f>
        <v>354659.2100000001</v>
      </c>
      <c r="H14" s="104"/>
    </row>
    <row r="15" spans="1:8" ht="12.75">
      <c r="A15" s="103">
        <f t="shared" si="0"/>
        <v>9</v>
      </c>
      <c r="B15" s="104">
        <f>+'[1]IBNR za LN 2008-AK'!L90</f>
        <v>6963274.71</v>
      </c>
      <c r="C15" s="104">
        <f>+'[1]IBNR za LN 2008-AK'!M90</f>
        <v>8026649.989999998</v>
      </c>
      <c r="D15" s="104">
        <f>+'[1]IBNR za LN 2008-AK'!N90</f>
        <v>4882914.78</v>
      </c>
      <c r="E15" s="104">
        <f>+'[1]IBNR za LN 2008-AK'!O90</f>
        <v>4835102.9399999995</v>
      </c>
      <c r="F15" s="104">
        <f>+'[1]IBNR za LN 2008-AK'!P90</f>
        <v>1484672.1400000001</v>
      </c>
      <c r="G15" s="104">
        <f>+'[1]IBNR za LN 2008-AK'!Q90</f>
        <v>350649.48000000004</v>
      </c>
      <c r="H15" s="104"/>
    </row>
    <row r="16" spans="1:8" ht="12.75">
      <c r="A16" s="103">
        <f t="shared" si="0"/>
        <v>10</v>
      </c>
      <c r="B16" s="104">
        <f>+'[1]IBNR za LN 2008-AK'!L91</f>
        <v>7029099.43</v>
      </c>
      <c r="C16" s="104">
        <f>+'[1]IBNR za LN 2008-AK'!M91</f>
        <v>8116951.3599999985</v>
      </c>
      <c r="D16" s="104">
        <f>+'[1]IBNR za LN 2008-AK'!N91</f>
        <v>4938994.45</v>
      </c>
      <c r="E16" s="104">
        <f>+'[1]IBNR za LN 2008-AK'!O91</f>
        <v>4890510.609999999</v>
      </c>
      <c r="F16" s="104">
        <f>+'[1]IBNR za LN 2008-AK'!P91</f>
        <v>1499497.8100000003</v>
      </c>
      <c r="G16" s="104"/>
      <c r="H16" s="104"/>
    </row>
    <row r="17" spans="1:8" ht="12.75">
      <c r="A17" s="103">
        <f t="shared" si="0"/>
        <v>11</v>
      </c>
      <c r="B17" s="104">
        <f>+'[1]IBNR za LN 2008-AK'!L92</f>
        <v>7047932.8</v>
      </c>
      <c r="C17" s="104">
        <f>+'[1]IBNR za LN 2008-AK'!M92</f>
        <v>8074122.779999999</v>
      </c>
      <c r="D17" s="104">
        <f>+'[1]IBNR za LN 2008-AK'!N92</f>
        <v>4991492.130000001</v>
      </c>
      <c r="E17" s="104">
        <f>+'[1]IBNR za LN 2008-AK'!O92</f>
        <v>4975901.71</v>
      </c>
      <c r="F17" s="104">
        <f>+'[1]IBNR za LN 2008-AK'!P92</f>
        <v>1506293.0200000003</v>
      </c>
      <c r="G17" s="104"/>
      <c r="H17" s="104"/>
    </row>
    <row r="18" spans="1:8" ht="12.75">
      <c r="A18" s="103">
        <f t="shared" si="0"/>
        <v>12</v>
      </c>
      <c r="B18" s="104">
        <f>+'[1]IBNR za LN 2008-AK'!L93</f>
        <v>7096009.81</v>
      </c>
      <c r="C18" s="104">
        <f>+'[1]IBNR za LN 2008-AK'!M93</f>
        <v>8048240.779999998</v>
      </c>
      <c r="D18" s="104">
        <f>+'[1]IBNR za LN 2008-AK'!N93</f>
        <v>5021708.91</v>
      </c>
      <c r="E18" s="104">
        <f>+'[1]IBNR za LN 2008-AK'!O93</f>
        <v>4876377.329999999</v>
      </c>
      <c r="F18" s="104">
        <f>+'[1]IBNR za LN 2008-AK'!P93</f>
        <v>1512688.1200000003</v>
      </c>
      <c r="G18" s="104"/>
      <c r="H18" s="104"/>
    </row>
    <row r="19" spans="1:8" ht="12.75">
      <c r="A19" s="103">
        <f t="shared" si="0"/>
        <v>13</v>
      </c>
      <c r="B19" s="104">
        <f>+'[1]IBNR za LN 2008-AK'!L94</f>
        <v>7105367.81</v>
      </c>
      <c r="C19" s="104">
        <f>+'[1]IBNR za LN 2008-AK'!M94</f>
        <v>8054603.949999998</v>
      </c>
      <c r="D19" s="104">
        <f>+'[1]IBNR za LN 2008-AK'!N94</f>
        <v>5032698.170000001</v>
      </c>
      <c r="E19" s="104">
        <f>+'[1]IBNR za LN 2008-AK'!O94</f>
        <v>4924423.34</v>
      </c>
      <c r="F19" s="104">
        <f>+'[1]IBNR za LN 2008-AK'!P94</f>
        <v>1520747.2100000002</v>
      </c>
      <c r="G19" s="104"/>
      <c r="H19" s="104"/>
    </row>
    <row r="20" spans="1:8" ht="12.75">
      <c r="A20" s="103">
        <f t="shared" si="0"/>
        <v>14</v>
      </c>
      <c r="B20" s="104">
        <f>+'[1]IBNR za LN 2008-AK'!L95</f>
        <v>7078144.14</v>
      </c>
      <c r="C20" s="104">
        <f>+'[1]IBNR za LN 2008-AK'!M95</f>
        <v>7887375.579999998</v>
      </c>
      <c r="D20" s="104">
        <f>+'[1]IBNR za LN 2008-AK'!N95</f>
        <v>5030480.670000001</v>
      </c>
      <c r="E20" s="104">
        <f>+'[1]IBNR za LN 2008-AK'!O95</f>
        <v>4976531.05</v>
      </c>
      <c r="F20" s="104">
        <f>+'[1]IBNR za LN 2008-AK'!P95</f>
        <v>1510827.1600000001</v>
      </c>
      <c r="G20" s="104"/>
      <c r="H20" s="104"/>
    </row>
    <row r="21" spans="1:8" ht="12.75">
      <c r="A21" s="103">
        <f t="shared" si="0"/>
        <v>15</v>
      </c>
      <c r="B21" s="104">
        <f>+'[1]IBNR za LN 2008-AK'!L96</f>
        <v>7056410.3</v>
      </c>
      <c r="C21" s="104">
        <f>+'[1]IBNR za LN 2008-AK'!M96</f>
        <v>7903299.449999998</v>
      </c>
      <c r="D21" s="104">
        <f>+'[1]IBNR za LN 2008-AK'!N96</f>
        <v>5004286.86</v>
      </c>
      <c r="E21" s="104">
        <f>+'[1]IBNR za LN 2008-AK'!O96</f>
        <v>5022366.069999999</v>
      </c>
      <c r="F21" s="104">
        <f>+'[1]IBNR za LN 2008-AK'!P96</f>
        <v>1509945.87</v>
      </c>
      <c r="G21" s="104"/>
      <c r="H21" s="104"/>
    </row>
    <row r="22" spans="1:8" ht="12.75">
      <c r="A22" s="103">
        <f t="shared" si="0"/>
        <v>16</v>
      </c>
      <c r="B22" s="104">
        <f>+'[1]IBNR za LN 2008-AK'!L97</f>
        <v>7087829.17</v>
      </c>
      <c r="C22" s="104">
        <f>+'[1]IBNR za LN 2008-AK'!M97</f>
        <v>7888845.449999998</v>
      </c>
      <c r="D22" s="104">
        <f>+'[1]IBNR za LN 2008-AK'!N97</f>
        <v>4945134.78</v>
      </c>
      <c r="E22" s="104">
        <f>+'[1]IBNR za LN 2008-AK'!O97</f>
        <v>5002606.8</v>
      </c>
      <c r="F22" s="104">
        <f>+'[1]IBNR za LN 2008-AK'!P97</f>
        <v>1508503.26</v>
      </c>
      <c r="G22" s="104"/>
      <c r="H22" s="104"/>
    </row>
    <row r="23" spans="1:8" ht="12.75">
      <c r="A23" s="103">
        <f t="shared" si="0"/>
        <v>17</v>
      </c>
      <c r="B23" s="104">
        <f>+'[1]IBNR za LN 2008-AK'!L98</f>
        <v>6945601.1899999995</v>
      </c>
      <c r="C23" s="104">
        <f>+'[1]IBNR za LN 2008-AK'!M98</f>
        <v>7688585.789999999</v>
      </c>
      <c r="D23" s="104">
        <f>+'[1]IBNR za LN 2008-AK'!N98</f>
        <v>4949365.930000001</v>
      </c>
      <c r="E23" s="104">
        <f>+'[1]IBNR za LN 2008-AK'!O98</f>
        <v>5018681.26</v>
      </c>
      <c r="F23" s="104">
        <f>+'[1]IBNR za LN 2008-AK'!P98</f>
        <v>1519788.1300000001</v>
      </c>
      <c r="G23" s="104"/>
      <c r="H23" s="104"/>
    </row>
    <row r="24" spans="1:8" ht="12.75">
      <c r="A24" s="103">
        <f t="shared" si="0"/>
        <v>18</v>
      </c>
      <c r="B24" s="104">
        <f>+'[1]IBNR za LN 2008-AK'!L99</f>
        <v>6954241.77</v>
      </c>
      <c r="C24" s="104">
        <f>+'[1]IBNR za LN 2008-AK'!M99</f>
        <v>7689537.929999999</v>
      </c>
      <c r="D24" s="104">
        <f>+'[1]IBNR za LN 2008-AK'!N99</f>
        <v>4969386.550000001</v>
      </c>
      <c r="E24" s="104">
        <f>+'[1]IBNR za LN 2008-AK'!O99</f>
        <v>5037120.55</v>
      </c>
      <c r="F24" s="104">
        <f>+'[1]IBNR za LN 2008-AK'!P99</f>
        <v>1514977.7500000002</v>
      </c>
      <c r="G24" s="104"/>
      <c r="H24" s="104"/>
    </row>
    <row r="25" spans="1:8" ht="12.75">
      <c r="A25" s="103">
        <f t="shared" si="0"/>
        <v>19</v>
      </c>
      <c r="B25" s="104">
        <f>+'[1]IBNR za LN 2008-AK'!L100</f>
        <v>6929884.069999999</v>
      </c>
      <c r="C25" s="104">
        <f>+'[1]IBNR za LN 2008-AK'!M100</f>
        <v>7704489.229999999</v>
      </c>
      <c r="D25" s="104">
        <f>+'[1]IBNR za LN 2008-AK'!N100</f>
        <v>4973788.5</v>
      </c>
      <c r="E25" s="104">
        <f>+'[1]IBNR za LN 2008-AK'!O100</f>
        <v>5050130.119999999</v>
      </c>
      <c r="F25" s="104"/>
      <c r="G25" s="104"/>
      <c r="H25" s="104"/>
    </row>
    <row r="26" spans="1:22" ht="12.75">
      <c r="A26" s="103">
        <f t="shared" si="0"/>
        <v>20</v>
      </c>
      <c r="B26" s="104">
        <f>+'[1]IBNR za LN 2008-AK'!L101</f>
        <v>6926839.24</v>
      </c>
      <c r="C26" s="104">
        <f>+'[1]IBNR za LN 2008-AK'!M101</f>
        <v>7728094.219999999</v>
      </c>
      <c r="D26" s="104">
        <f>+'[1]IBNR za LN 2008-AK'!N101</f>
        <v>4980548.98</v>
      </c>
      <c r="E26" s="104"/>
      <c r="F26" s="104"/>
      <c r="G26" s="104"/>
      <c r="H26" s="104"/>
      <c r="V26" s="105"/>
    </row>
    <row r="27" spans="1:8" ht="12.75">
      <c r="A27" s="103">
        <f t="shared" si="0"/>
        <v>21</v>
      </c>
      <c r="B27" s="104">
        <f>+'[1]IBNR za LN 2008-AK'!L102</f>
        <v>6940983.59</v>
      </c>
      <c r="C27" s="104">
        <f>+'[1]IBNR za LN 2008-AK'!M102</f>
        <v>7738449.639999999</v>
      </c>
      <c r="D27" s="104">
        <f>+'[1]IBNR za LN 2008-AK'!N102</f>
        <v>4987045.82</v>
      </c>
      <c r="E27" s="104"/>
      <c r="F27" s="104"/>
      <c r="G27" s="104"/>
      <c r="H27" s="104"/>
    </row>
    <row r="28" spans="1:8" ht="12.75">
      <c r="A28" s="103">
        <f t="shared" si="0"/>
        <v>22</v>
      </c>
      <c r="B28" s="104">
        <f>+'[1]IBNR za LN 2008-AK'!L103</f>
        <v>6926698.9</v>
      </c>
      <c r="C28" s="104">
        <f>+'[1]IBNR za LN 2008-AK'!M103</f>
        <v>7749434.169999998</v>
      </c>
      <c r="D28" s="104">
        <f>+'[1]IBNR za LN 2008-AK'!N103</f>
        <v>4992156.510000001</v>
      </c>
      <c r="E28" s="104"/>
      <c r="F28" s="104"/>
      <c r="G28" s="104"/>
      <c r="H28" s="104"/>
    </row>
    <row r="29" spans="1:8" ht="12.75">
      <c r="A29" s="103">
        <f t="shared" si="0"/>
        <v>23</v>
      </c>
      <c r="B29" s="104">
        <f>+'[1]IBNR za LN 2008-AK'!L104</f>
        <v>6927217.93</v>
      </c>
      <c r="C29" s="104">
        <f>+'[1]IBNR za LN 2008-AK'!M104</f>
        <v>7753674.809999998</v>
      </c>
      <c r="D29" s="104">
        <f>+'[1]IBNR za LN 2008-AK'!N104</f>
        <v>4995508.5600000005</v>
      </c>
      <c r="E29" s="104"/>
      <c r="F29" s="104"/>
      <c r="G29" s="104"/>
      <c r="H29" s="104"/>
    </row>
    <row r="30" spans="1:8" ht="12.75">
      <c r="A30" s="103">
        <f t="shared" si="0"/>
        <v>24</v>
      </c>
      <c r="B30" s="104">
        <f>+'[1]IBNR za LN 2008-AK'!L105</f>
        <v>6933430.069999999</v>
      </c>
      <c r="C30" s="104">
        <f>+'[1]IBNR za LN 2008-AK'!M105</f>
        <v>7754973.7799999975</v>
      </c>
      <c r="D30" s="104">
        <f>+'[1]IBNR za LN 2008-AK'!N105</f>
        <v>4996435.640000001</v>
      </c>
      <c r="E30" s="104"/>
      <c r="F30" s="104"/>
      <c r="G30" s="104"/>
      <c r="H30" s="104"/>
    </row>
    <row r="31" spans="1:4" ht="12.75">
      <c r="A31" s="103">
        <f t="shared" si="0"/>
        <v>25</v>
      </c>
      <c r="B31" s="104">
        <f>+'[1]IBNR za LN 2008-AK'!L106</f>
        <v>6929693.709999999</v>
      </c>
      <c r="C31" s="104">
        <f>+'[1]IBNR za LN 2008-AK'!M106</f>
        <v>7758352.479999998</v>
      </c>
      <c r="D31" s="104">
        <f>+'[1]IBNR za LN 2008-AK'!N106</f>
        <v>4998077.0600000005</v>
      </c>
    </row>
    <row r="32" spans="1:4" ht="12.75">
      <c r="A32" s="103">
        <f t="shared" si="0"/>
        <v>26</v>
      </c>
      <c r="B32" s="104">
        <f>+'[1]IBNR za LN 2008-AK'!L107</f>
        <v>6921566.249999999</v>
      </c>
      <c r="C32" s="104">
        <f>+'[1]IBNR za LN 2008-AK'!M107</f>
        <v>7761800.439999998</v>
      </c>
      <c r="D32" s="104">
        <f>+'[1]IBNR za LN 2008-AK'!N107</f>
        <v>4999856.240000001</v>
      </c>
    </row>
    <row r="33" spans="1:4" ht="12.75">
      <c r="A33" s="103">
        <f t="shared" si="0"/>
        <v>27</v>
      </c>
      <c r="B33" s="104">
        <f>+'[1]IBNR za LN 2008-AK'!L108</f>
        <v>6913097.81</v>
      </c>
      <c r="C33" s="104">
        <f>+'[1]IBNR za LN 2008-AK'!M108</f>
        <v>7770217.329999997</v>
      </c>
      <c r="D33" s="104">
        <f>+'[1]IBNR za LN 2008-AK'!N108</f>
        <v>4999032.460000001</v>
      </c>
    </row>
    <row r="34" spans="1:4" ht="12.75">
      <c r="A34" s="103">
        <f t="shared" si="0"/>
        <v>28</v>
      </c>
      <c r="B34" s="104">
        <f>+'[1]IBNR za LN 2008-AK'!L109</f>
        <v>6909635.359999999</v>
      </c>
      <c r="C34" s="104">
        <f>+'[1]IBNR za LN 2008-AK'!M109</f>
        <v>7752231.329999997</v>
      </c>
      <c r="D34" s="104">
        <f>+'[1]IBNR za LN 2008-AK'!N109</f>
        <v>4992822.460000001</v>
      </c>
    </row>
    <row r="35" spans="1:4" ht="12.75">
      <c r="A35" s="103">
        <f t="shared" si="0"/>
        <v>29</v>
      </c>
      <c r="B35" s="104">
        <f>+'[1]IBNR za LN 2008-AK'!L110</f>
        <v>6849178.52</v>
      </c>
      <c r="C35" s="104"/>
      <c r="D35" s="104"/>
    </row>
    <row r="37" ht="12.75">
      <c r="A37" s="99" t="s">
        <v>71</v>
      </c>
    </row>
    <row r="38" spans="2:9" s="100" customFormat="1" ht="12.75">
      <c r="B38" s="115" t="s">
        <v>61</v>
      </c>
      <c r="C38" s="115"/>
      <c r="D38" s="115"/>
      <c r="E38" s="115"/>
      <c r="F38" s="115"/>
      <c r="G38" s="115"/>
      <c r="H38" s="115"/>
      <c r="I38" s="115"/>
    </row>
    <row r="39" spans="1:9" s="100" customFormat="1" ht="38.25">
      <c r="A39" s="101" t="s">
        <v>62</v>
      </c>
      <c r="B39" s="102" t="s">
        <v>63</v>
      </c>
      <c r="C39" s="102" t="s">
        <v>64</v>
      </c>
      <c r="D39" s="102" t="s">
        <v>65</v>
      </c>
      <c r="E39" s="102" t="s">
        <v>66</v>
      </c>
      <c r="F39" s="102" t="s">
        <v>67</v>
      </c>
      <c r="G39" s="102" t="s">
        <v>68</v>
      </c>
      <c r="H39" s="102" t="s">
        <v>69</v>
      </c>
      <c r="I39" s="102" t="s">
        <v>70</v>
      </c>
    </row>
    <row r="40" spans="1:9" ht="12.75">
      <c r="A40" s="103">
        <v>0</v>
      </c>
      <c r="B40" s="104">
        <f>+'[1]IBNR za LN 2008-prem'!L81</f>
        <v>9267007.649999999</v>
      </c>
      <c r="C40" s="104">
        <f>+'[1]IBNR za LN 2008-prem'!M81</f>
        <v>1990351.65</v>
      </c>
      <c r="D40" s="104">
        <f>+'[1]IBNR za LN 2008-prem'!N81</f>
        <v>13743079.079999998</v>
      </c>
      <c r="E40" s="104">
        <f>+'[1]IBNR za LN 2008-prem'!O81</f>
        <v>160556.75</v>
      </c>
      <c r="F40" s="104">
        <f>+'[1]IBNR za LN 2008-prem'!P81</f>
        <v>3946821.27</v>
      </c>
      <c r="G40" s="104">
        <f>+'[1]IBNR za LN 2008-prem'!Q81</f>
        <v>3615182.4699999997</v>
      </c>
      <c r="H40" s="104">
        <f>+'[1]IBNR za LN 2008-prem'!R81</f>
        <v>1535595.8900000001</v>
      </c>
      <c r="I40" s="104">
        <f>+'[1]IBNR za LN 2008-prem'!S81</f>
        <v>9036860.22</v>
      </c>
    </row>
    <row r="41" spans="1:9" ht="12.75">
      <c r="A41" s="103">
        <f aca="true" t="shared" si="1" ref="A41:A69">+A40+1</f>
        <v>1</v>
      </c>
      <c r="B41" s="104">
        <f>+'[1]IBNR za LN 2008-prem'!L82</f>
        <v>13518693.370000001</v>
      </c>
      <c r="C41" s="104">
        <f>+'[1]IBNR za LN 2008-prem'!M82</f>
        <v>2577796.16</v>
      </c>
      <c r="D41" s="104">
        <f>+'[1]IBNR za LN 2008-prem'!N82</f>
        <v>18028538.26</v>
      </c>
      <c r="E41" s="104">
        <f>+'[1]IBNR za LN 2008-prem'!O82</f>
        <v>1200863.79</v>
      </c>
      <c r="F41" s="104">
        <f>+'[1]IBNR za LN 2008-prem'!P82</f>
        <v>5473502.43</v>
      </c>
      <c r="G41" s="104">
        <f>+'[1]IBNR za LN 2008-prem'!Q82</f>
        <v>4744228.859999999</v>
      </c>
      <c r="H41" s="104">
        <f>+'[1]IBNR za LN 2008-prem'!R82</f>
        <v>2239331.64</v>
      </c>
      <c r="I41" s="104">
        <f>+'[1]IBNR za LN 2008-prem'!S82</f>
        <v>13278235.61</v>
      </c>
    </row>
    <row r="42" spans="1:9" ht="12.75">
      <c r="A42" s="103">
        <f t="shared" si="1"/>
        <v>2</v>
      </c>
      <c r="B42" s="104">
        <f>+'[1]IBNR za LN 2008-prem'!L83</f>
        <v>13117962.45</v>
      </c>
      <c r="C42" s="104">
        <f>+'[1]IBNR za LN 2008-prem'!M83</f>
        <v>2739212.07</v>
      </c>
      <c r="D42" s="104">
        <f>+'[1]IBNR za LN 2008-prem'!N83</f>
        <v>19361510.350000005</v>
      </c>
      <c r="E42" s="104">
        <f>+'[1]IBNR za LN 2008-prem'!O83</f>
        <v>1264088.17</v>
      </c>
      <c r="F42" s="104">
        <f>+'[1]IBNR za LN 2008-prem'!P83</f>
        <v>5835053.6899999995</v>
      </c>
      <c r="G42" s="104">
        <f>+'[1]IBNR za LN 2008-prem'!Q83</f>
        <v>5318440.92</v>
      </c>
      <c r="H42" s="104">
        <f>+'[1]IBNR za LN 2008-prem'!R83</f>
        <v>2275660.67</v>
      </c>
      <c r="I42" s="104">
        <f>+'[1]IBNR za LN 2008-prem'!S83</f>
        <v>13996234.64</v>
      </c>
    </row>
    <row r="43" spans="1:9" ht="12.75">
      <c r="A43" s="103">
        <f t="shared" si="1"/>
        <v>3</v>
      </c>
      <c r="B43" s="104">
        <f>+'[1]IBNR za LN 2008-prem'!L84</f>
        <v>14551792.3</v>
      </c>
      <c r="C43" s="104">
        <f>+'[1]IBNR za LN 2008-prem'!M84</f>
        <v>2974363.4</v>
      </c>
      <c r="D43" s="104">
        <f>+'[1]IBNR za LN 2008-prem'!N84</f>
        <v>19745804.160000004</v>
      </c>
      <c r="E43" s="104">
        <f>+'[1]IBNR za LN 2008-prem'!O84</f>
        <v>1323853.4</v>
      </c>
      <c r="F43" s="104">
        <f>+'[1]IBNR za LN 2008-prem'!P84</f>
        <v>6060742.399999999</v>
      </c>
      <c r="G43" s="104">
        <f>+'[1]IBNR za LN 2008-prem'!Q84</f>
        <v>5430186.79</v>
      </c>
      <c r="H43" s="104">
        <f>+'[1]IBNR za LN 2008-prem'!R84</f>
        <v>2390174.96</v>
      </c>
      <c r="I43" s="104">
        <f>+'[1]IBNR za LN 2008-prem'!S84</f>
        <v>14556815.23</v>
      </c>
    </row>
    <row r="44" spans="1:9" ht="12.75">
      <c r="A44" s="103">
        <f t="shared" si="1"/>
        <v>4</v>
      </c>
      <c r="B44" s="104">
        <f>+'[1]IBNR za LN 2008-prem'!L85</f>
        <v>14382314.32</v>
      </c>
      <c r="C44" s="104">
        <f>+'[1]IBNR za LN 2008-prem'!M85</f>
        <v>3004573.99</v>
      </c>
      <c r="D44" s="104">
        <f>+'[1]IBNR za LN 2008-prem'!N85</f>
        <v>20170764.890000004</v>
      </c>
      <c r="E44" s="104">
        <f>+'[1]IBNR za LN 2008-prem'!O85</f>
        <v>1292389.88</v>
      </c>
      <c r="F44" s="104">
        <f>+'[1]IBNR za LN 2008-prem'!P85</f>
        <v>6046036.7299999995</v>
      </c>
      <c r="G44" s="104">
        <f>+'[1]IBNR za LN 2008-prem'!Q85</f>
        <v>5606332.14</v>
      </c>
      <c r="H44" s="104">
        <f>+'[1]IBNR za LN 2008-prem'!R85</f>
        <v>2508501.31</v>
      </c>
      <c r="I44" s="104"/>
    </row>
    <row r="45" spans="1:8" ht="12.75">
      <c r="A45" s="103">
        <f t="shared" si="1"/>
        <v>5</v>
      </c>
      <c r="B45" s="104">
        <f>+'[1]IBNR za LN 2008-prem'!L86</f>
        <v>14903983.55</v>
      </c>
      <c r="C45" s="104">
        <f>+'[1]IBNR za LN 2008-prem'!M86</f>
        <v>3066612.22</v>
      </c>
      <c r="D45" s="104">
        <f>+'[1]IBNR za LN 2008-prem'!N86</f>
        <v>21012097.390000004</v>
      </c>
      <c r="E45" s="104">
        <f>+'[1]IBNR za LN 2008-prem'!O86</f>
        <v>1332147.39</v>
      </c>
      <c r="F45" s="104">
        <f>+'[1]IBNR za LN 2008-prem'!P86</f>
        <v>6186023.669999999</v>
      </c>
      <c r="G45" s="104">
        <f>+'[1]IBNR za LN 2008-prem'!Q86</f>
        <v>5521627.199999999</v>
      </c>
      <c r="H45" s="104">
        <f>+'[1]IBNR za LN 2008-prem'!R86</f>
        <v>2584193.25</v>
      </c>
    </row>
    <row r="46" spans="1:8" ht="12.75">
      <c r="A46" s="103">
        <f t="shared" si="1"/>
        <v>6</v>
      </c>
      <c r="B46" s="104">
        <f>+'[1]IBNR za LN 2008-prem'!L87</f>
        <v>14959279.91</v>
      </c>
      <c r="C46" s="104">
        <f>+'[1]IBNR za LN 2008-prem'!M87</f>
        <v>3039224.3800000004</v>
      </c>
      <c r="D46" s="104">
        <f>+'[1]IBNR za LN 2008-prem'!N87</f>
        <v>21261014.650000006</v>
      </c>
      <c r="E46" s="104">
        <f>+'[1]IBNR za LN 2008-prem'!O87</f>
        <v>1389935.79</v>
      </c>
      <c r="F46" s="104">
        <f>+'[1]IBNR za LN 2008-prem'!P87</f>
        <v>6111794.169999999</v>
      </c>
      <c r="G46" s="104">
        <f>+'[1]IBNR za LN 2008-prem'!Q87</f>
        <v>5544300.909999999</v>
      </c>
      <c r="H46" s="104">
        <f>+'[1]IBNR za LN 2008-prem'!R87</f>
        <v>2648869.1799999997</v>
      </c>
    </row>
    <row r="47" spans="1:8" ht="12.75">
      <c r="A47" s="103">
        <f t="shared" si="1"/>
        <v>7</v>
      </c>
      <c r="B47" s="104">
        <f>+'[1]IBNR za LN 2008-prem'!L88</f>
        <v>15000575.66</v>
      </c>
      <c r="C47" s="104">
        <f>+'[1]IBNR za LN 2008-prem'!M88</f>
        <v>3045651.89</v>
      </c>
      <c r="D47" s="104">
        <f>+'[1]IBNR za LN 2008-prem'!N88</f>
        <v>21424095.720000006</v>
      </c>
      <c r="E47" s="104">
        <f>+'[1]IBNR za LN 2008-prem'!O88</f>
        <v>1426255.14</v>
      </c>
      <c r="F47" s="104">
        <f>+'[1]IBNR za LN 2008-prem'!P88</f>
        <v>6125730.469999999</v>
      </c>
      <c r="G47" s="104">
        <f>+'[1]IBNR za LN 2008-prem'!Q88</f>
        <v>5555869.129999999</v>
      </c>
      <c r="H47" s="104"/>
    </row>
    <row r="48" spans="1:8" ht="12.75">
      <c r="A48" s="103">
        <f t="shared" si="1"/>
        <v>8</v>
      </c>
      <c r="B48" s="104">
        <f>+'[1]IBNR za LN 2008-prem'!L89</f>
        <v>15065562.68</v>
      </c>
      <c r="C48" s="104">
        <f>+'[1]IBNR za LN 2008-prem'!M89</f>
        <v>3087025.66</v>
      </c>
      <c r="D48" s="104">
        <f>+'[1]IBNR za LN 2008-prem'!N89</f>
        <v>21502643.420000006</v>
      </c>
      <c r="E48" s="104">
        <f>+'[1]IBNR za LN 2008-prem'!O89</f>
        <v>1411712.15</v>
      </c>
      <c r="F48" s="104">
        <f>+'[1]IBNR za LN 2008-prem'!P89</f>
        <v>6127207.239999999</v>
      </c>
      <c r="G48" s="104">
        <f>+'[1]IBNR za LN 2008-prem'!Q89</f>
        <v>5476415.909999998</v>
      </c>
      <c r="H48" s="104"/>
    </row>
    <row r="49" spans="1:8" ht="12.75">
      <c r="A49" s="103">
        <f t="shared" si="1"/>
        <v>9</v>
      </c>
      <c r="B49" s="104">
        <f>+'[1]IBNR za LN 2008-prem'!L90</f>
        <v>15108201.78</v>
      </c>
      <c r="C49" s="104">
        <f>+'[1]IBNR za LN 2008-prem'!M90</f>
        <v>3094420.92</v>
      </c>
      <c r="D49" s="104">
        <f>+'[1]IBNR za LN 2008-prem'!N90</f>
        <v>21591227.88000001</v>
      </c>
      <c r="E49" s="104">
        <f>+'[1]IBNR za LN 2008-prem'!O90</f>
        <v>1413648.03</v>
      </c>
      <c r="F49" s="104">
        <f>+'[1]IBNR za LN 2008-prem'!P90</f>
        <v>6117189.859999999</v>
      </c>
      <c r="G49" s="104">
        <f>+'[1]IBNR za LN 2008-prem'!Q90</f>
        <v>5427647.179999999</v>
      </c>
      <c r="H49" s="104"/>
    </row>
    <row r="50" spans="1:8" ht="12.75">
      <c r="A50" s="103">
        <f t="shared" si="1"/>
        <v>10</v>
      </c>
      <c r="B50" s="104">
        <f>+'[1]IBNR za LN 2008-prem'!L91</f>
        <v>15088295.489999998</v>
      </c>
      <c r="C50" s="104">
        <f>+'[1]IBNR za LN 2008-prem'!M91</f>
        <v>3118230.87</v>
      </c>
      <c r="D50" s="104">
        <f>+'[1]IBNR za LN 2008-prem'!N91</f>
        <v>21612462.380000006</v>
      </c>
      <c r="E50" s="104">
        <f>+'[1]IBNR za LN 2008-prem'!O91</f>
        <v>1414439.95</v>
      </c>
      <c r="F50" s="104">
        <f>+'[1]IBNR za LN 2008-prem'!P91</f>
        <v>6091763.519999999</v>
      </c>
      <c r="G50" s="104"/>
      <c r="H50" s="104"/>
    </row>
    <row r="51" spans="1:8" ht="12.75">
      <c r="A51" s="103">
        <f t="shared" si="1"/>
        <v>11</v>
      </c>
      <c r="B51" s="104">
        <f>+'[1]IBNR za LN 2008-prem'!L92</f>
        <v>15107827.19</v>
      </c>
      <c r="C51" s="104">
        <f>+'[1]IBNR za LN 2008-prem'!M92</f>
        <v>3122177.12</v>
      </c>
      <c r="D51" s="104">
        <f>+'[1]IBNR za LN 2008-prem'!N92</f>
        <v>21623341.78000001</v>
      </c>
      <c r="E51" s="104">
        <f>+'[1]IBNR za LN 2008-prem'!O92</f>
        <v>1416478.8399999999</v>
      </c>
      <c r="F51" s="104">
        <f>+'[1]IBNR za LN 2008-prem'!P92</f>
        <v>6093173.759999999</v>
      </c>
      <c r="G51" s="104"/>
      <c r="H51" s="104"/>
    </row>
    <row r="52" spans="1:8" ht="12.75">
      <c r="A52" s="103">
        <f t="shared" si="1"/>
        <v>12</v>
      </c>
      <c r="B52" s="104">
        <f>+'[1]IBNR za LN 2008-prem'!L93</f>
        <v>15163262.59</v>
      </c>
      <c r="C52" s="104">
        <f>+'[1]IBNR za LN 2008-prem'!M93</f>
        <v>3129310.7800000003</v>
      </c>
      <c r="D52" s="104">
        <f>+'[1]IBNR za LN 2008-prem'!N93</f>
        <v>21635782.860000007</v>
      </c>
      <c r="E52" s="104">
        <f>+'[1]IBNR za LN 2008-prem'!O93</f>
        <v>1421182.25</v>
      </c>
      <c r="F52" s="104">
        <f>+'[1]IBNR za LN 2008-prem'!P93</f>
        <v>6098244.159999999</v>
      </c>
      <c r="G52" s="104"/>
      <c r="H52" s="104"/>
    </row>
    <row r="53" spans="1:8" ht="12.75">
      <c r="A53" s="103">
        <f t="shared" si="1"/>
        <v>13</v>
      </c>
      <c r="B53" s="104">
        <f>+'[1]IBNR za LN 2008-prem'!L94</f>
        <v>15159756.389999999</v>
      </c>
      <c r="C53" s="104">
        <f>+'[1]IBNR za LN 2008-prem'!M94</f>
        <v>3134653.3200000003</v>
      </c>
      <c r="D53" s="104">
        <f>+'[1]IBNR za LN 2008-prem'!N94</f>
        <v>21612448.55000001</v>
      </c>
      <c r="E53" s="104">
        <f>+'[1]IBNR za LN 2008-prem'!O94</f>
        <v>1440202.21</v>
      </c>
      <c r="F53" s="104">
        <f>+'[1]IBNR za LN 2008-prem'!P94</f>
        <v>6104908.779999999</v>
      </c>
      <c r="G53" s="104"/>
      <c r="H53" s="104"/>
    </row>
    <row r="54" spans="1:8" ht="12.75">
      <c r="A54" s="103">
        <f t="shared" si="1"/>
        <v>14</v>
      </c>
      <c r="B54" s="104">
        <f>+'[1]IBNR za LN 2008-prem'!L95</f>
        <v>15156523.819999998</v>
      </c>
      <c r="C54" s="104">
        <f>+'[1]IBNR za LN 2008-prem'!M95</f>
        <v>3138135.72</v>
      </c>
      <c r="D54" s="104">
        <f>+'[1]IBNR za LN 2008-prem'!N95</f>
        <v>21586157.160000008</v>
      </c>
      <c r="E54" s="104">
        <f>+'[1]IBNR za LN 2008-prem'!O95</f>
        <v>1449539.21</v>
      </c>
      <c r="F54" s="104">
        <f>+'[1]IBNR za LN 2008-prem'!P95</f>
        <v>6116600.319999999</v>
      </c>
      <c r="G54" s="104"/>
      <c r="H54" s="104"/>
    </row>
    <row r="55" spans="1:8" ht="12.75">
      <c r="A55" s="103">
        <f t="shared" si="1"/>
        <v>15</v>
      </c>
      <c r="B55" s="104">
        <f>+'[1]IBNR za LN 2008-prem'!L96</f>
        <v>15154264.499999998</v>
      </c>
      <c r="C55" s="104">
        <f>+'[1]IBNR za LN 2008-prem'!M96</f>
        <v>3139305.72</v>
      </c>
      <c r="D55" s="104">
        <f>+'[1]IBNR za LN 2008-prem'!N96</f>
        <v>21653326.190000005</v>
      </c>
      <c r="E55" s="104">
        <f>+'[1]IBNR za LN 2008-prem'!O96</f>
        <v>1457659.2</v>
      </c>
      <c r="F55" s="104">
        <f>+'[1]IBNR za LN 2008-prem'!P96</f>
        <v>6126386.39</v>
      </c>
      <c r="G55" s="104"/>
      <c r="H55" s="104"/>
    </row>
    <row r="56" spans="1:8" ht="12.75">
      <c r="A56" s="103">
        <f t="shared" si="1"/>
        <v>16</v>
      </c>
      <c r="B56" s="104">
        <f>+'[1]IBNR za LN 2008-prem'!L97</f>
        <v>15143858.069999998</v>
      </c>
      <c r="C56" s="104">
        <f>+'[1]IBNR za LN 2008-prem'!M97</f>
        <v>3134701.37</v>
      </c>
      <c r="D56" s="104">
        <f>+'[1]IBNR za LN 2008-prem'!N97</f>
        <v>21559809.620000005</v>
      </c>
      <c r="E56" s="104">
        <f>+'[1]IBNR za LN 2008-prem'!O97</f>
        <v>1462259.2</v>
      </c>
      <c r="F56" s="104">
        <f>+'[1]IBNR za LN 2008-prem'!P97</f>
        <v>6115547.239999999</v>
      </c>
      <c r="G56" s="104"/>
      <c r="H56" s="104"/>
    </row>
    <row r="57" spans="1:8" ht="12.75">
      <c r="A57" s="103">
        <f t="shared" si="1"/>
        <v>17</v>
      </c>
      <c r="B57" s="104">
        <f>+'[1]IBNR za LN 2008-prem'!L98</f>
        <v>15165209.169999998</v>
      </c>
      <c r="C57" s="104">
        <f>+'[1]IBNR za LN 2008-prem'!M98</f>
        <v>3135664.97</v>
      </c>
      <c r="D57" s="104">
        <f>+'[1]IBNR za LN 2008-prem'!N98</f>
        <v>21559726.120000005</v>
      </c>
      <c r="E57" s="104">
        <f>+'[1]IBNR za LN 2008-prem'!O98</f>
        <v>1468633.98</v>
      </c>
      <c r="F57" s="104">
        <f>+'[1]IBNR za LN 2008-prem'!P98</f>
        <v>6129881.549999999</v>
      </c>
      <c r="G57" s="104"/>
      <c r="H57" s="104"/>
    </row>
    <row r="58" spans="1:8" ht="12.75">
      <c r="A58" s="103">
        <f t="shared" si="1"/>
        <v>18</v>
      </c>
      <c r="B58" s="104">
        <f>+'[1]IBNR za LN 2008-prem'!L99</f>
        <v>15200470.569999998</v>
      </c>
      <c r="C58" s="104">
        <f>+'[1]IBNR za LN 2008-prem'!M99</f>
        <v>3135664.97</v>
      </c>
      <c r="D58" s="104">
        <f>+'[1]IBNR za LN 2008-prem'!N99</f>
        <v>21560450.850000005</v>
      </c>
      <c r="E58" s="104">
        <f>+'[1]IBNR za LN 2008-prem'!O99</f>
        <v>1472838.45</v>
      </c>
      <c r="F58" s="104">
        <f>+'[1]IBNR za LN 2008-prem'!P99</f>
        <v>6140627.93</v>
      </c>
      <c r="G58" s="104"/>
      <c r="H58" s="104"/>
    </row>
    <row r="59" spans="1:8" ht="12.75">
      <c r="A59" s="103">
        <f t="shared" si="1"/>
        <v>19</v>
      </c>
      <c r="B59" s="104">
        <f>+'[1]IBNR za LN 2008-prem'!L100</f>
        <v>15203125.929999998</v>
      </c>
      <c r="C59" s="104">
        <f>+'[1]IBNR za LN 2008-prem'!M100</f>
        <v>3148054.97</v>
      </c>
      <c r="D59" s="104">
        <f>+'[1]IBNR za LN 2008-prem'!N100</f>
        <v>21569775.960000005</v>
      </c>
      <c r="E59" s="104">
        <f>+'[1]IBNR za LN 2008-prem'!O100</f>
        <v>1470214.25</v>
      </c>
      <c r="F59" s="104"/>
      <c r="G59" s="104"/>
      <c r="H59" s="104"/>
    </row>
    <row r="60" spans="1:8" ht="12.75">
      <c r="A60" s="103">
        <f t="shared" si="1"/>
        <v>20</v>
      </c>
      <c r="B60" s="104">
        <f>+'[1]IBNR za LN 2008-prem'!L101</f>
        <v>15204140.519999998</v>
      </c>
      <c r="C60" s="104">
        <f>+'[1]IBNR za LN 2008-prem'!M101</f>
        <v>3147717.9000000004</v>
      </c>
      <c r="D60" s="104">
        <f>+'[1]IBNR za LN 2008-prem'!N101</f>
        <v>21573509.200000007</v>
      </c>
      <c r="E60" s="104"/>
      <c r="F60" s="104"/>
      <c r="G60" s="104"/>
      <c r="H60" s="104"/>
    </row>
    <row r="61" spans="1:8" ht="12.75">
      <c r="A61" s="103">
        <f t="shared" si="1"/>
        <v>21</v>
      </c>
      <c r="B61" s="104">
        <f>+'[1]IBNR za LN 2008-prem'!L102</f>
        <v>15197877.079999998</v>
      </c>
      <c r="C61" s="104">
        <f>+'[1]IBNR za LN 2008-prem'!M102</f>
        <v>3148737.9000000004</v>
      </c>
      <c r="D61" s="104">
        <f>+'[1]IBNR za LN 2008-prem'!N102</f>
        <v>21580846.340000004</v>
      </c>
      <c r="E61" s="104"/>
      <c r="F61" s="104"/>
      <c r="G61" s="104"/>
      <c r="H61" s="104"/>
    </row>
    <row r="62" spans="1:8" ht="12.75">
      <c r="A62" s="103">
        <f t="shared" si="1"/>
        <v>22</v>
      </c>
      <c r="B62" s="104">
        <f>+'[1]IBNR za LN 2008-prem'!L103</f>
        <v>15198670.209999999</v>
      </c>
      <c r="C62" s="104">
        <f>+'[1]IBNR za LN 2008-prem'!M103</f>
        <v>3139197.9000000004</v>
      </c>
      <c r="D62" s="104">
        <f>+'[1]IBNR za LN 2008-prem'!N103</f>
        <v>21531853.050000004</v>
      </c>
      <c r="E62" s="104"/>
      <c r="F62" s="104"/>
      <c r="G62" s="104"/>
      <c r="H62" s="104"/>
    </row>
    <row r="63" spans="1:8" ht="12.75">
      <c r="A63" s="103">
        <f t="shared" si="1"/>
        <v>23</v>
      </c>
      <c r="B63" s="104">
        <f>+'[1]IBNR za LN 2008-prem'!L104</f>
        <v>15178565.469999999</v>
      </c>
      <c r="C63" s="104">
        <f>+'[1]IBNR za LN 2008-prem'!M104</f>
        <v>3132377.74</v>
      </c>
      <c r="D63" s="104">
        <f>+'[1]IBNR za LN 2008-prem'!N104</f>
        <v>21551970.610000007</v>
      </c>
      <c r="E63" s="104"/>
      <c r="F63" s="104"/>
      <c r="G63" s="104"/>
      <c r="H63" s="104"/>
    </row>
    <row r="64" spans="1:8" ht="12.75">
      <c r="A64" s="103">
        <f t="shared" si="1"/>
        <v>24</v>
      </c>
      <c r="B64" s="104">
        <f>+'[1]IBNR za LN 2008-prem'!L105</f>
        <v>15198854.37</v>
      </c>
      <c r="C64" s="104">
        <f>+'[1]IBNR za LN 2008-prem'!M105</f>
        <v>3133019.1700000004</v>
      </c>
      <c r="D64" s="104">
        <f>+'[1]IBNR za LN 2008-prem'!N105</f>
        <v>21548595.920000006</v>
      </c>
      <c r="E64" s="104"/>
      <c r="F64" s="104"/>
      <c r="G64" s="104"/>
      <c r="H64" s="104"/>
    </row>
    <row r="65" spans="1:4" ht="12.75">
      <c r="A65" s="103">
        <f t="shared" si="1"/>
        <v>25</v>
      </c>
      <c r="B65" s="104">
        <f>+'[1]IBNR za LN 2008-prem'!L106</f>
        <v>15200373.44</v>
      </c>
      <c r="C65" s="104">
        <f>+'[1]IBNR za LN 2008-prem'!M106</f>
        <v>3141859.0200000005</v>
      </c>
      <c r="D65" s="104">
        <f>+'[1]IBNR za LN 2008-prem'!N106</f>
        <v>21558776.200000007</v>
      </c>
    </row>
    <row r="66" spans="1:4" ht="12.75">
      <c r="A66" s="103">
        <f t="shared" si="1"/>
        <v>26</v>
      </c>
      <c r="B66" s="104">
        <f>+'[1]IBNR za LN 2008-prem'!L107</f>
        <v>15201517.9</v>
      </c>
      <c r="C66" s="104">
        <f>+'[1]IBNR za LN 2008-prem'!M107</f>
        <v>3146289.4500000007</v>
      </c>
      <c r="D66" s="104">
        <f>+'[1]IBNR za LN 2008-prem'!N107</f>
        <v>21586433.160000008</v>
      </c>
    </row>
    <row r="67" spans="1:4" ht="12.75">
      <c r="A67" s="103">
        <f t="shared" si="1"/>
        <v>27</v>
      </c>
      <c r="B67" s="104">
        <f>+'[1]IBNR za LN 2008-prem'!L108</f>
        <v>15209777.9</v>
      </c>
      <c r="C67" s="104">
        <f>+'[1]IBNR za LN 2008-prem'!M108</f>
        <v>3148012.5700000008</v>
      </c>
      <c r="D67" s="104">
        <f>+'[1]IBNR za LN 2008-prem'!N108</f>
        <v>21601195.540000007</v>
      </c>
    </row>
    <row r="68" spans="1:4" ht="12.75">
      <c r="A68" s="103">
        <f t="shared" si="1"/>
        <v>28</v>
      </c>
      <c r="B68" s="104">
        <f>+'[1]IBNR za LN 2008-prem'!L109</f>
        <v>15234752.780000001</v>
      </c>
      <c r="C68" s="104">
        <f>+'[1]IBNR za LN 2008-prem'!M109</f>
        <v>3144113.650000001</v>
      </c>
      <c r="D68" s="104">
        <f>+'[1]IBNR za LN 2008-prem'!N109</f>
        <v>21594459.310000006</v>
      </c>
    </row>
    <row r="69" spans="1:4" ht="12.75">
      <c r="A69" s="103">
        <f t="shared" si="1"/>
        <v>29</v>
      </c>
      <c r="B69" s="104">
        <f>+'[1]IBNR za LN 2008-prem'!L110</f>
        <v>15250932.13</v>
      </c>
      <c r="C69" s="104"/>
      <c r="D69" s="104"/>
    </row>
    <row r="71" ht="12.75">
      <c r="A71" s="99" t="s">
        <v>72</v>
      </c>
    </row>
    <row r="72" spans="1:9" ht="12.75">
      <c r="A72" s="100"/>
      <c r="B72" s="115" t="s">
        <v>61</v>
      </c>
      <c r="C72" s="115"/>
      <c r="D72" s="115"/>
      <c r="E72" s="115"/>
      <c r="F72" s="115"/>
      <c r="G72" s="115"/>
      <c r="H72" s="115"/>
      <c r="I72" s="115"/>
    </row>
    <row r="73" spans="1:9" ht="38.25">
      <c r="A73" s="101" t="s">
        <v>62</v>
      </c>
      <c r="B73" s="102" t="s">
        <v>63</v>
      </c>
      <c r="C73" s="102" t="s">
        <v>64</v>
      </c>
      <c r="D73" s="102" t="s">
        <v>65</v>
      </c>
      <c r="E73" s="102" t="s">
        <v>66</v>
      </c>
      <c r="F73" s="102" t="s">
        <v>67</v>
      </c>
      <c r="G73" s="102" t="s">
        <v>68</v>
      </c>
      <c r="H73" s="102" t="s">
        <v>69</v>
      </c>
      <c r="I73" s="102" t="s">
        <v>70</v>
      </c>
    </row>
    <row r="74" spans="1:9" ht="12.75">
      <c r="A74" s="103">
        <v>0</v>
      </c>
      <c r="B74" s="104">
        <f aca="true" t="shared" si="2" ref="B74:I77">+B6+B40</f>
        <v>13844867.079999998</v>
      </c>
      <c r="C74" s="104">
        <f t="shared" si="2"/>
        <v>6110314.93</v>
      </c>
      <c r="D74" s="104">
        <f t="shared" si="2"/>
        <v>15973072.389999999</v>
      </c>
      <c r="E74" s="104">
        <f t="shared" si="2"/>
        <v>1324790.93</v>
      </c>
      <c r="F74" s="104">
        <f t="shared" si="2"/>
        <v>4424894.67</v>
      </c>
      <c r="G74" s="104">
        <f t="shared" si="2"/>
        <v>3834871.5799999996</v>
      </c>
      <c r="H74" s="104">
        <f t="shared" si="2"/>
        <v>5291458.98</v>
      </c>
      <c r="I74" s="104">
        <f t="shared" si="2"/>
        <v>9492727.540000001</v>
      </c>
    </row>
    <row r="75" spans="1:9" ht="12.75">
      <c r="A75" s="103">
        <f aca="true" t="shared" si="3" ref="A75:A103">+A74+1</f>
        <v>1</v>
      </c>
      <c r="B75" s="104">
        <f t="shared" si="2"/>
        <v>19254268.11</v>
      </c>
      <c r="C75" s="104">
        <f t="shared" si="2"/>
        <v>8839237.42</v>
      </c>
      <c r="D75" s="104">
        <f t="shared" si="2"/>
        <v>20992324.55</v>
      </c>
      <c r="E75" s="104">
        <f t="shared" si="2"/>
        <v>4391262.43</v>
      </c>
      <c r="F75" s="104">
        <f t="shared" si="2"/>
        <v>6339903.399999999</v>
      </c>
      <c r="G75" s="104">
        <f t="shared" si="2"/>
        <v>5025455.26</v>
      </c>
      <c r="H75" s="104">
        <f t="shared" si="2"/>
        <v>6629596.700000001</v>
      </c>
      <c r="I75" s="104">
        <f t="shared" si="2"/>
        <v>13992472.239999998</v>
      </c>
    </row>
    <row r="76" spans="1:9" ht="12.75">
      <c r="A76" s="103">
        <f t="shared" si="3"/>
        <v>2</v>
      </c>
      <c r="B76" s="104">
        <f t="shared" si="2"/>
        <v>19158014.23</v>
      </c>
      <c r="C76" s="104">
        <f t="shared" si="2"/>
        <v>9783176.4</v>
      </c>
      <c r="D76" s="104">
        <f t="shared" si="2"/>
        <v>22743544.680000007</v>
      </c>
      <c r="E76" s="104">
        <f t="shared" si="2"/>
        <v>4900677.670000001</v>
      </c>
      <c r="F76" s="104">
        <f t="shared" si="2"/>
        <v>6896413.08</v>
      </c>
      <c r="G76" s="104">
        <f t="shared" si="2"/>
        <v>5637279.02</v>
      </c>
      <c r="H76" s="104">
        <f t="shared" si="2"/>
        <v>6971205.13</v>
      </c>
      <c r="I76" s="104">
        <f t="shared" si="2"/>
        <v>14720352.89</v>
      </c>
    </row>
    <row r="77" spans="1:9" ht="12.75">
      <c r="A77" s="103">
        <f t="shared" si="3"/>
        <v>3</v>
      </c>
      <c r="B77" s="104">
        <f t="shared" si="2"/>
        <v>20869124.2</v>
      </c>
      <c r="C77" s="104">
        <f t="shared" si="2"/>
        <v>10176620.790000001</v>
      </c>
      <c r="D77" s="104">
        <f t="shared" si="2"/>
        <v>23559992.660000004</v>
      </c>
      <c r="E77" s="104">
        <f t="shared" si="2"/>
        <v>5378016.8100000005</v>
      </c>
      <c r="F77" s="104">
        <f t="shared" si="2"/>
        <v>7278240.859999999</v>
      </c>
      <c r="G77" s="104">
        <f t="shared" si="2"/>
        <v>5770790.5</v>
      </c>
      <c r="H77" s="104">
        <f t="shared" si="2"/>
        <v>7351608.88</v>
      </c>
      <c r="I77" s="104">
        <f t="shared" si="2"/>
        <v>15381902.23</v>
      </c>
    </row>
    <row r="78" spans="1:9" ht="12.75">
      <c r="A78" s="103">
        <f t="shared" si="3"/>
        <v>4</v>
      </c>
      <c r="B78" s="104">
        <f aca="true" t="shared" si="4" ref="B78:H80">+B10+B44</f>
        <v>21159024.23</v>
      </c>
      <c r="C78" s="104">
        <f t="shared" si="4"/>
        <v>10834190.26</v>
      </c>
      <c r="D78" s="104">
        <f t="shared" si="4"/>
        <v>24417726.760000005</v>
      </c>
      <c r="E78" s="104">
        <f t="shared" si="4"/>
        <v>5491026.46</v>
      </c>
      <c r="F78" s="104">
        <f t="shared" si="4"/>
        <v>7370331.1</v>
      </c>
      <c r="G78" s="104">
        <f t="shared" si="4"/>
        <v>5956984.359999999</v>
      </c>
      <c r="H78" s="104">
        <f t="shared" si="4"/>
        <v>7525966.25</v>
      </c>
      <c r="I78" s="104"/>
    </row>
    <row r="79" spans="1:9" ht="12.75">
      <c r="A79" s="103">
        <f t="shared" si="3"/>
        <v>5</v>
      </c>
      <c r="B79" s="104">
        <f t="shared" si="4"/>
        <v>21919904.060000002</v>
      </c>
      <c r="C79" s="104">
        <f t="shared" si="4"/>
        <v>10842970.74</v>
      </c>
      <c r="D79" s="104">
        <f t="shared" si="4"/>
        <v>25413228.160000004</v>
      </c>
      <c r="E79" s="104">
        <f t="shared" si="4"/>
        <v>5658107.97</v>
      </c>
      <c r="F79" s="104">
        <f t="shared" si="4"/>
        <v>7619295.999999999</v>
      </c>
      <c r="G79" s="104">
        <f t="shared" si="4"/>
        <v>5873641.319999999</v>
      </c>
      <c r="H79" s="104">
        <f t="shared" si="4"/>
        <v>7591848.2299999995</v>
      </c>
      <c r="I79" s="104"/>
    </row>
    <row r="80" spans="1:9" ht="12.75">
      <c r="A80" s="103">
        <f t="shared" si="3"/>
        <v>6</v>
      </c>
      <c r="B80" s="104">
        <f t="shared" si="4"/>
        <v>22139341.55</v>
      </c>
      <c r="C80" s="104">
        <f t="shared" si="4"/>
        <v>11068746.97</v>
      </c>
      <c r="D80" s="104">
        <f t="shared" si="4"/>
        <v>25804281.410000004</v>
      </c>
      <c r="E80" s="104">
        <f t="shared" si="4"/>
        <v>5925532.47</v>
      </c>
      <c r="F80" s="104">
        <f t="shared" si="4"/>
        <v>7493803.9399999995</v>
      </c>
      <c r="G80" s="104">
        <f t="shared" si="4"/>
        <v>5897489.539999999</v>
      </c>
      <c r="H80" s="104">
        <f t="shared" si="4"/>
        <v>7789760.92</v>
      </c>
      <c r="I80" s="104"/>
    </row>
    <row r="81" spans="1:9" ht="12.75">
      <c r="A81" s="103">
        <f t="shared" si="3"/>
        <v>7</v>
      </c>
      <c r="B81" s="104">
        <f aca="true" t="shared" si="5" ref="B81:G83">+B13+B47</f>
        <v>22271867.68</v>
      </c>
      <c r="C81" s="104">
        <f t="shared" si="5"/>
        <v>10848583.45</v>
      </c>
      <c r="D81" s="104">
        <f t="shared" si="5"/>
        <v>26109821.020000007</v>
      </c>
      <c r="E81" s="104">
        <f t="shared" si="5"/>
        <v>6089939.539999999</v>
      </c>
      <c r="F81" s="104">
        <f t="shared" si="5"/>
        <v>7550339.159999999</v>
      </c>
      <c r="G81" s="104">
        <f t="shared" si="5"/>
        <v>5914550.659999999</v>
      </c>
      <c r="H81" s="104"/>
      <c r="I81" s="104"/>
    </row>
    <row r="82" spans="1:9" ht="12.75">
      <c r="A82" s="103">
        <f t="shared" si="3"/>
        <v>8</v>
      </c>
      <c r="B82" s="104">
        <f t="shared" si="5"/>
        <v>22032902.6</v>
      </c>
      <c r="C82" s="104">
        <f t="shared" si="5"/>
        <v>10961620.26</v>
      </c>
      <c r="D82" s="104">
        <f t="shared" si="5"/>
        <v>26300100.080000006</v>
      </c>
      <c r="E82" s="104">
        <f t="shared" si="5"/>
        <v>6154436.619999999</v>
      </c>
      <c r="F82" s="104">
        <f t="shared" si="5"/>
        <v>7576445.029999999</v>
      </c>
      <c r="G82" s="104">
        <f t="shared" si="5"/>
        <v>5831075.119999998</v>
      </c>
      <c r="H82" s="104"/>
      <c r="I82" s="104"/>
    </row>
    <row r="83" spans="1:9" ht="12.75">
      <c r="A83" s="103">
        <f t="shared" si="3"/>
        <v>9</v>
      </c>
      <c r="B83" s="104">
        <f t="shared" si="5"/>
        <v>22071476.49</v>
      </c>
      <c r="C83" s="104">
        <f t="shared" si="5"/>
        <v>11121070.909999998</v>
      </c>
      <c r="D83" s="104">
        <f t="shared" si="5"/>
        <v>26474142.66000001</v>
      </c>
      <c r="E83" s="104">
        <f t="shared" si="5"/>
        <v>6248750.97</v>
      </c>
      <c r="F83" s="104">
        <f t="shared" si="5"/>
        <v>7601862</v>
      </c>
      <c r="G83" s="104">
        <f t="shared" si="5"/>
        <v>5778296.659999999</v>
      </c>
      <c r="H83" s="104"/>
      <c r="I83" s="104"/>
    </row>
    <row r="84" spans="1:9" ht="12.75">
      <c r="A84" s="103">
        <f t="shared" si="3"/>
        <v>10</v>
      </c>
      <c r="B84" s="104">
        <f aca="true" t="shared" si="6" ref="B84:F92">+B16+B50</f>
        <v>22117394.919999998</v>
      </c>
      <c r="C84" s="104">
        <f t="shared" si="6"/>
        <v>11235182.229999999</v>
      </c>
      <c r="D84" s="104">
        <f t="shared" si="6"/>
        <v>26551456.830000006</v>
      </c>
      <c r="E84" s="104">
        <f t="shared" si="6"/>
        <v>6304950.56</v>
      </c>
      <c r="F84" s="104">
        <f t="shared" si="6"/>
        <v>7591261.329999999</v>
      </c>
      <c r="G84" s="104"/>
      <c r="H84" s="104"/>
      <c r="I84" s="104"/>
    </row>
    <row r="85" spans="1:9" ht="12.75">
      <c r="A85" s="103">
        <f t="shared" si="3"/>
        <v>11</v>
      </c>
      <c r="B85" s="104">
        <f t="shared" si="6"/>
        <v>22155759.99</v>
      </c>
      <c r="C85" s="104">
        <f t="shared" si="6"/>
        <v>11196299.899999999</v>
      </c>
      <c r="D85" s="104">
        <f t="shared" si="6"/>
        <v>26614833.91000001</v>
      </c>
      <c r="E85" s="104">
        <f t="shared" si="6"/>
        <v>6392380.55</v>
      </c>
      <c r="F85" s="104">
        <f t="shared" si="6"/>
        <v>7599466.779999999</v>
      </c>
      <c r="G85" s="104"/>
      <c r="H85" s="104"/>
      <c r="I85" s="104"/>
    </row>
    <row r="86" spans="1:9" ht="12.75">
      <c r="A86" s="103">
        <f t="shared" si="3"/>
        <v>12</v>
      </c>
      <c r="B86" s="104">
        <f t="shared" si="6"/>
        <v>22259272.4</v>
      </c>
      <c r="C86" s="104">
        <f t="shared" si="6"/>
        <v>11177551.559999999</v>
      </c>
      <c r="D86" s="104">
        <f t="shared" si="6"/>
        <v>26657491.770000007</v>
      </c>
      <c r="E86" s="104">
        <f t="shared" si="6"/>
        <v>6297559.579999999</v>
      </c>
      <c r="F86" s="104">
        <f t="shared" si="6"/>
        <v>7610932.279999999</v>
      </c>
      <c r="G86" s="104"/>
      <c r="H86" s="104"/>
      <c r="I86" s="104"/>
    </row>
    <row r="87" spans="1:9" ht="12.75">
      <c r="A87" s="103">
        <f t="shared" si="3"/>
        <v>13</v>
      </c>
      <c r="B87" s="104">
        <f t="shared" si="6"/>
        <v>22265124.2</v>
      </c>
      <c r="C87" s="104">
        <f t="shared" si="6"/>
        <v>11189257.27</v>
      </c>
      <c r="D87" s="104">
        <f t="shared" si="6"/>
        <v>26645146.72000001</v>
      </c>
      <c r="E87" s="104">
        <f t="shared" si="6"/>
        <v>6364625.55</v>
      </c>
      <c r="F87" s="104">
        <f t="shared" si="6"/>
        <v>7625655.989999999</v>
      </c>
      <c r="G87" s="104"/>
      <c r="H87" s="104"/>
      <c r="I87" s="104"/>
    </row>
    <row r="88" spans="1:9" ht="12.75">
      <c r="A88" s="103">
        <f t="shared" si="3"/>
        <v>14</v>
      </c>
      <c r="B88" s="104">
        <f t="shared" si="6"/>
        <v>22234667.959999997</v>
      </c>
      <c r="C88" s="104">
        <f t="shared" si="6"/>
        <v>11025511.299999999</v>
      </c>
      <c r="D88" s="104">
        <f t="shared" si="6"/>
        <v>26616637.83000001</v>
      </c>
      <c r="E88" s="104">
        <f t="shared" si="6"/>
        <v>6426070.26</v>
      </c>
      <c r="F88" s="104">
        <f t="shared" si="6"/>
        <v>7627427.4799999995</v>
      </c>
      <c r="G88" s="104"/>
      <c r="H88" s="104"/>
      <c r="I88" s="104"/>
    </row>
    <row r="89" spans="1:9" ht="12.75">
      <c r="A89" s="103">
        <f t="shared" si="3"/>
        <v>15</v>
      </c>
      <c r="B89" s="104">
        <f t="shared" si="6"/>
        <v>22210674.799999997</v>
      </c>
      <c r="C89" s="104">
        <f t="shared" si="6"/>
        <v>11042605.169999998</v>
      </c>
      <c r="D89" s="104">
        <f t="shared" si="6"/>
        <v>26657613.050000004</v>
      </c>
      <c r="E89" s="104">
        <f t="shared" si="6"/>
        <v>6480025.27</v>
      </c>
      <c r="F89" s="104">
        <f t="shared" si="6"/>
        <v>7636332.26</v>
      </c>
      <c r="G89" s="104"/>
      <c r="H89" s="104"/>
      <c r="I89" s="104"/>
    </row>
    <row r="90" spans="1:9" ht="12.75">
      <c r="A90" s="103">
        <f t="shared" si="3"/>
        <v>16</v>
      </c>
      <c r="B90" s="104">
        <f t="shared" si="6"/>
        <v>22231687.24</v>
      </c>
      <c r="C90" s="104">
        <f t="shared" si="6"/>
        <v>11023546.819999998</v>
      </c>
      <c r="D90" s="104">
        <f t="shared" si="6"/>
        <v>26504944.400000006</v>
      </c>
      <c r="E90" s="104">
        <f t="shared" si="6"/>
        <v>6464866</v>
      </c>
      <c r="F90" s="104">
        <f t="shared" si="6"/>
        <v>7624050.499999999</v>
      </c>
      <c r="G90" s="104"/>
      <c r="H90" s="104"/>
      <c r="I90" s="104"/>
    </row>
    <row r="91" spans="1:9" ht="12.75">
      <c r="A91" s="103">
        <f t="shared" si="3"/>
        <v>17</v>
      </c>
      <c r="B91" s="104">
        <f t="shared" si="6"/>
        <v>22110810.36</v>
      </c>
      <c r="C91" s="104">
        <f t="shared" si="6"/>
        <v>10824250.76</v>
      </c>
      <c r="D91" s="104">
        <f t="shared" si="6"/>
        <v>26509092.050000004</v>
      </c>
      <c r="E91" s="104">
        <f t="shared" si="6"/>
        <v>6487315.24</v>
      </c>
      <c r="F91" s="104">
        <f t="shared" si="6"/>
        <v>7649669.679999999</v>
      </c>
      <c r="G91" s="104"/>
      <c r="H91" s="104"/>
      <c r="I91" s="104"/>
    </row>
    <row r="92" spans="1:9" ht="12.75">
      <c r="A92" s="103">
        <f t="shared" si="3"/>
        <v>18</v>
      </c>
      <c r="B92" s="104">
        <f t="shared" si="6"/>
        <v>22154712.339999996</v>
      </c>
      <c r="C92" s="104">
        <f t="shared" si="6"/>
        <v>10825202.899999999</v>
      </c>
      <c r="D92" s="104">
        <f t="shared" si="6"/>
        <v>26529837.400000006</v>
      </c>
      <c r="E92" s="104">
        <f t="shared" si="6"/>
        <v>6509959</v>
      </c>
      <c r="F92" s="104">
        <f t="shared" si="6"/>
        <v>7655605.68</v>
      </c>
      <c r="G92" s="104"/>
      <c r="H92" s="104"/>
      <c r="I92" s="104"/>
    </row>
    <row r="93" spans="1:9" ht="12.75">
      <c r="A93" s="103">
        <f t="shared" si="3"/>
        <v>19</v>
      </c>
      <c r="B93" s="104">
        <f>+B25+B59</f>
        <v>22133009.999999996</v>
      </c>
      <c r="C93" s="104">
        <f>+C25+C59</f>
        <v>10852544.2</v>
      </c>
      <c r="D93" s="104">
        <f>+D25+D59</f>
        <v>26543564.460000005</v>
      </c>
      <c r="E93" s="104">
        <f>+E25+E59</f>
        <v>6520344.369999999</v>
      </c>
      <c r="F93" s="104"/>
      <c r="G93" s="104"/>
      <c r="H93" s="104"/>
      <c r="I93" s="104"/>
    </row>
    <row r="94" spans="1:9" ht="12.75">
      <c r="A94" s="103">
        <f t="shared" si="3"/>
        <v>20</v>
      </c>
      <c r="B94" s="104">
        <f aca="true" t="shared" si="7" ref="B94:D102">+B26+B60</f>
        <v>22130979.759999998</v>
      </c>
      <c r="C94" s="104">
        <f t="shared" si="7"/>
        <v>10875812.12</v>
      </c>
      <c r="D94" s="104">
        <f t="shared" si="7"/>
        <v>26554058.180000007</v>
      </c>
      <c r="E94" s="104"/>
      <c r="F94" s="104"/>
      <c r="G94" s="104"/>
      <c r="H94" s="104"/>
      <c r="I94" s="104"/>
    </row>
    <row r="95" spans="1:9" ht="12.75">
      <c r="A95" s="103">
        <f t="shared" si="3"/>
        <v>21</v>
      </c>
      <c r="B95" s="104">
        <f t="shared" si="7"/>
        <v>22138860.669999998</v>
      </c>
      <c r="C95" s="104">
        <f t="shared" si="7"/>
        <v>10887187.54</v>
      </c>
      <c r="D95" s="104">
        <f t="shared" si="7"/>
        <v>26567892.160000004</v>
      </c>
      <c r="E95" s="104"/>
      <c r="F95" s="104"/>
      <c r="G95" s="104"/>
      <c r="H95" s="104"/>
      <c r="I95" s="104"/>
    </row>
    <row r="96" spans="1:9" ht="12.75">
      <c r="A96" s="103">
        <f t="shared" si="3"/>
        <v>22</v>
      </c>
      <c r="B96" s="104">
        <f t="shared" si="7"/>
        <v>22125369.11</v>
      </c>
      <c r="C96" s="104">
        <f t="shared" si="7"/>
        <v>10888632.069999998</v>
      </c>
      <c r="D96" s="104">
        <f t="shared" si="7"/>
        <v>26524009.560000006</v>
      </c>
      <c r="E96" s="104"/>
      <c r="F96" s="104"/>
      <c r="G96" s="104"/>
      <c r="H96" s="104"/>
      <c r="I96" s="104"/>
    </row>
    <row r="97" spans="1:9" ht="12.75">
      <c r="A97" s="103">
        <f t="shared" si="3"/>
        <v>23</v>
      </c>
      <c r="B97" s="104">
        <f t="shared" si="7"/>
        <v>22105783.4</v>
      </c>
      <c r="C97" s="104">
        <f t="shared" si="7"/>
        <v>10886052.549999997</v>
      </c>
      <c r="D97" s="104">
        <f t="shared" si="7"/>
        <v>26547479.17000001</v>
      </c>
      <c r="E97" s="104"/>
      <c r="F97" s="104"/>
      <c r="G97" s="104"/>
      <c r="H97" s="104"/>
      <c r="I97" s="104"/>
    </row>
    <row r="98" spans="1:9" ht="12.75">
      <c r="A98" s="103">
        <f t="shared" si="3"/>
        <v>24</v>
      </c>
      <c r="B98" s="104">
        <f t="shared" si="7"/>
        <v>22132284.439999998</v>
      </c>
      <c r="C98" s="104">
        <f t="shared" si="7"/>
        <v>10887992.949999997</v>
      </c>
      <c r="D98" s="104">
        <f t="shared" si="7"/>
        <v>26545031.560000006</v>
      </c>
      <c r="E98" s="104"/>
      <c r="F98" s="104"/>
      <c r="G98" s="104"/>
      <c r="H98" s="104"/>
      <c r="I98" s="104"/>
    </row>
    <row r="99" spans="1:9" ht="12.75">
      <c r="A99" s="103">
        <f t="shared" si="3"/>
        <v>25</v>
      </c>
      <c r="B99" s="104">
        <f t="shared" si="7"/>
        <v>22130067.15</v>
      </c>
      <c r="C99" s="104">
        <f t="shared" si="7"/>
        <v>10900211.499999998</v>
      </c>
      <c r="D99" s="104">
        <f t="shared" si="7"/>
        <v>26556853.260000005</v>
      </c>
      <c r="E99" s="104"/>
      <c r="F99" s="104"/>
      <c r="G99" s="104"/>
      <c r="H99" s="104"/>
      <c r="I99" s="104"/>
    </row>
    <row r="100" spans="1:9" ht="12.75">
      <c r="A100" s="103">
        <f t="shared" si="3"/>
        <v>26</v>
      </c>
      <c r="B100" s="104">
        <f t="shared" si="7"/>
        <v>22123084.15</v>
      </c>
      <c r="C100" s="104">
        <f t="shared" si="7"/>
        <v>10908089.889999999</v>
      </c>
      <c r="D100" s="104">
        <f t="shared" si="7"/>
        <v>26586289.40000001</v>
      </c>
      <c r="E100" s="104"/>
      <c r="F100" s="104"/>
      <c r="G100" s="104"/>
      <c r="H100" s="104"/>
      <c r="I100" s="104"/>
    </row>
    <row r="101" spans="1:9" ht="12.75">
      <c r="A101" s="103">
        <f t="shared" si="3"/>
        <v>27</v>
      </c>
      <c r="B101" s="104">
        <f t="shared" si="7"/>
        <v>22122875.71</v>
      </c>
      <c r="C101" s="104">
        <f t="shared" si="7"/>
        <v>10918229.899999999</v>
      </c>
      <c r="D101" s="104">
        <f t="shared" si="7"/>
        <v>26600228.000000007</v>
      </c>
      <c r="E101" s="104"/>
      <c r="F101" s="104"/>
      <c r="G101" s="104"/>
      <c r="H101" s="104"/>
      <c r="I101" s="104"/>
    </row>
    <row r="102" spans="1:9" ht="12.75">
      <c r="A102" s="103">
        <f t="shared" si="3"/>
        <v>28</v>
      </c>
      <c r="B102" s="104">
        <f t="shared" si="7"/>
        <v>22144388.14</v>
      </c>
      <c r="C102" s="104">
        <f t="shared" si="7"/>
        <v>10896344.979999999</v>
      </c>
      <c r="D102" s="104">
        <f t="shared" si="7"/>
        <v>26587281.770000007</v>
      </c>
      <c r="E102" s="104"/>
      <c r="F102" s="104"/>
      <c r="G102" s="104"/>
      <c r="H102" s="104"/>
      <c r="I102" s="104"/>
    </row>
    <row r="103" spans="1:9" ht="12.75">
      <c r="A103" s="103">
        <f t="shared" si="3"/>
        <v>29</v>
      </c>
      <c r="B103" s="104">
        <f>+B35+B69</f>
        <v>22100110.65</v>
      </c>
      <c r="C103" s="104"/>
      <c r="D103" s="104"/>
      <c r="E103" s="104"/>
      <c r="F103" s="104"/>
      <c r="G103" s="104"/>
      <c r="H103" s="104"/>
      <c r="I103" s="104"/>
    </row>
  </sheetData>
  <mergeCells count="3">
    <mergeCell ref="B4:I4"/>
    <mergeCell ref="B38:I38"/>
    <mergeCell ref="B72:I72"/>
  </mergeCells>
  <printOptions/>
  <pageMargins left="0.75" right="0.75" top="0.2755905511811024" bottom="0.31496062992125984" header="0" footer="0"/>
  <pageSetup fitToHeight="1" fitToWidth="1" horizontalDpi="600" verticalDpi="600" orientation="portrait" paperSize="9" scale="51" r:id="rId2"/>
  <headerFooter alignWithMargins="0">
    <oddFooter>&amp;LVG&amp;C&amp;F/&amp;A&amp;R&amp;D/&amp;T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Zavarovalnica Triglav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rlipovec</dc:creator>
  <cp:keywords/>
  <dc:description/>
  <cp:lastModifiedBy>Jelena Kocovic</cp:lastModifiedBy>
  <dcterms:created xsi:type="dcterms:W3CDTF">2011-11-29T11:46:19Z</dcterms:created>
  <dcterms:modified xsi:type="dcterms:W3CDTF">2011-12-09T08:52:51Z</dcterms:modified>
  <cp:category/>
  <cp:version/>
  <cp:contentType/>
  <cp:contentStatus/>
</cp:coreProperties>
</file>